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05" firstSheet="1" activeTab="1"/>
  </bookViews>
  <sheets>
    <sheet name="封面" sheetId="8" r:id="rId1"/>
    <sheet name="汇总表" sheetId="13" r:id="rId2"/>
    <sheet name="100章" sheetId="1" r:id="rId3"/>
    <sheet name="200章" sheetId="2" r:id="rId4"/>
    <sheet name="300章" sheetId="3" r:id="rId5"/>
    <sheet name="600章 " sheetId="11" r:id="rId6"/>
    <sheet name="700章 " sheetId="12" r:id="rId7"/>
  </sheets>
  <externalReferences>
    <externalReference r:id="rId8"/>
    <externalReference r:id="rId9"/>
  </externalReferences>
  <definedNames>
    <definedName name="_编制人">[1]Sheet2!$A$48</definedName>
    <definedName name="_编制日期">[1]Sheet2!$A$49</definedName>
    <definedName name="_单位工程名称">[1]Sheet2!$A$38</definedName>
    <definedName name="_复核人">[1]Sheet2!$A$50</definedName>
    <definedName name="_复核日期">[1]Sheet2!$A$51</definedName>
    <definedName name="_造价咨询人">[1]Sheet2!$A$46</definedName>
    <definedName name="_造价咨询人法定代表人或其授权人">[1]Sheet2!$A$47</definedName>
    <definedName name="_招标人">[1]Sheet2!$A$44</definedName>
    <definedName name="_招标人法定代表人或其授权人">[1]Sheet2!$A$45</definedName>
    <definedName name="_1_?">#REF!</definedName>
    <definedName name="_12">[2]材料!$H$22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<sst xmlns="http://schemas.openxmlformats.org/spreadsheetml/2006/main" count="227" uniqueCount="152">
  <si>
    <t xml:space="preserve"> 薛埠镇罗村村南环路改造</t>
  </si>
  <si>
    <t>工程</t>
  </si>
  <si>
    <t>招标控制价</t>
  </si>
  <si>
    <t>招　标　人:</t>
  </si>
  <si>
    <t>常州市金坛区薛埠镇罗村村村民委员会</t>
  </si>
  <si>
    <t>工 程 造 价咨  询  人:</t>
  </si>
  <si>
    <t xml:space="preserve">江苏利诚全过程工程咨询有限公司 </t>
  </si>
  <si>
    <t>(单位盖章)</t>
  </si>
  <si>
    <t>法定代表人
或其授权人:</t>
  </si>
  <si>
    <t xml:space="preserve">刘馨 </t>
  </si>
  <si>
    <t>(签字或盖章)</t>
  </si>
  <si>
    <t>编制人:</t>
  </si>
  <si>
    <t>陈亮</t>
  </si>
  <si>
    <t>复 核 人:</t>
  </si>
  <si>
    <t>戴梨梨</t>
  </si>
  <si>
    <t>(造价人员签字盖专用章)</t>
  </si>
  <si>
    <t>(造价工程师签字盖专用章)</t>
  </si>
  <si>
    <t>编制时间：</t>
  </si>
  <si>
    <t>复核时间:</t>
  </si>
  <si>
    <t xml:space="preserve"> 薛埠镇罗村村南环路改造工程
第100章  总 则</t>
  </si>
  <si>
    <t>单位：人民币元</t>
  </si>
  <si>
    <t>序号</t>
  </si>
  <si>
    <t>章次</t>
  </si>
  <si>
    <t>科目名称</t>
  </si>
  <si>
    <t>总金额（元）</t>
  </si>
  <si>
    <t>总则</t>
  </si>
  <si>
    <t>路基</t>
  </si>
  <si>
    <t>路面</t>
  </si>
  <si>
    <t>桥梁、涵洞（涵洞）（空）</t>
  </si>
  <si>
    <t>隧道（空）</t>
  </si>
  <si>
    <t>安全设施及预埋管线</t>
  </si>
  <si>
    <t>绿化及环境保护设施</t>
  </si>
  <si>
    <t xml:space="preserve">第100章至700章清单小计                                           </t>
  </si>
  <si>
    <t>暂定金额</t>
  </si>
  <si>
    <t>控制价报价（8+9）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</si>
  <si>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</si>
  <si>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</si>
  <si>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</si>
  <si>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</si>
  <si>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</si>
  <si>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</si>
  <si>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</si>
  <si>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</si>
  <si>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</si>
  <si>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</si>
  <si>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</t>
  </si>
  <si>
    <t>总额</t>
  </si>
  <si>
    <t>102</t>
  </si>
  <si>
    <t>工程管理</t>
  </si>
  <si>
    <t>102-1</t>
  </si>
  <si>
    <t>竣工文件（固定价）</t>
  </si>
  <si>
    <t>102-3</t>
  </si>
  <si>
    <t>安全生产费</t>
  </si>
  <si>
    <t>104</t>
  </si>
  <si>
    <t>承包人驻地建设（含承包人驻地建设包括施工与管理所需的办公室、住房、工地试验室、车间、工作场地、预制场地、仓库与储料场、拌和站、施工机械以及医疗卫生与消防设施等；承包人驻地的防护、围墙等；承包人驻地的建设、管理与维护；交工后拆除、清理、恢复等工作）。</t>
  </si>
  <si>
    <t>104-1</t>
  </si>
  <si>
    <t>承包人驻地建设</t>
  </si>
  <si>
    <t xml:space="preserve">  第100章  合计   人民币</t>
  </si>
  <si>
    <t xml:space="preserve">  薛埠镇罗村村南环路改造工程
第200章  路 基</t>
  </si>
  <si>
    <t>202</t>
  </si>
  <si>
    <t>场地清理</t>
  </si>
  <si>
    <t>202-1</t>
  </si>
  <si>
    <t>清理与掘除</t>
  </si>
  <si>
    <t>202-1-1</t>
  </si>
  <si>
    <t>清理现场（含绿植的砍伐及挖根；清除场地垃圾、废料、表土(腐殖土)；挖坑穴的回填、整平、压实；适用材料的装卸、移运、堆放及非适用材料的移运处
理；填前压实等工作）</t>
  </si>
  <si>
    <t>202-2</t>
  </si>
  <si>
    <t>挖除旧路面（含挖除；装卸、移运处理；场地清理、平整等工作）</t>
  </si>
  <si>
    <t>202-2-1</t>
  </si>
  <si>
    <t>水泥混凝土路面</t>
  </si>
  <si>
    <t>m3</t>
  </si>
  <si>
    <t>202-2-3</t>
  </si>
  <si>
    <t>挖除砂石路面及粒料类基层</t>
  </si>
  <si>
    <t>202-3</t>
  </si>
  <si>
    <t>路面铣刨（含铣刨；装卸、移运处理；场地清理、平整等工作）</t>
  </si>
  <si>
    <t>202-3-1</t>
  </si>
  <si>
    <t>混凝士路面铣刨</t>
  </si>
  <si>
    <t>m2</t>
  </si>
  <si>
    <t>202-3-2</t>
  </si>
  <si>
    <t>沥青路面铣刨</t>
  </si>
  <si>
    <t>202-4</t>
  </si>
  <si>
    <t>拆除结构物</t>
  </si>
  <si>
    <t>-a</t>
  </si>
  <si>
    <t>拆除单立柱（含切割、拆除；装卸、移运、堆放；场地清理、平整等工作）</t>
  </si>
  <si>
    <t>个</t>
  </si>
  <si>
    <t>挖方路基</t>
  </si>
  <si>
    <t>203-1</t>
  </si>
  <si>
    <t>路基挖方(含挖、装、运输、卸车；.填料分理、弃土；路床顶面以下挖松深300m 再压实、路床清理等工作）</t>
  </si>
  <si>
    <t>203-1-1</t>
  </si>
  <si>
    <t>挖土方</t>
  </si>
  <si>
    <t>204</t>
  </si>
  <si>
    <t>填方路基</t>
  </si>
  <si>
    <t>204-1</t>
  </si>
  <si>
    <t>路基填筑（含基底翻松、填前压实、临时排水、翻晒、分层摊铺、洒水、分层压实等工作）</t>
  </si>
  <si>
    <t>204-1-1</t>
  </si>
  <si>
    <t>利用土方</t>
  </si>
  <si>
    <t xml:space="preserve">  第200章  合计   人民币</t>
  </si>
  <si>
    <t xml:space="preserve"> 薛埠镇罗村村南环路改造工程
第300章  路 面</t>
  </si>
  <si>
    <t>302-2</t>
  </si>
  <si>
    <t>碎石垫层（含检查、清除路基上的浮土、杂物，并洒水湿润；摊铺；整平、整型；洒水、碾压、整修等工作)</t>
  </si>
  <si>
    <t>碎石垫层15cm厚</t>
  </si>
  <si>
    <t>-b</t>
  </si>
  <si>
    <t>碎石垫层5cm厚</t>
  </si>
  <si>
    <t>基层（含检查、清除路基上的浮土、
杂物，并洒水湿润；模板制作、安装、拆除；混凝土运输、浇筑；表面划痕、养护等工作）</t>
  </si>
  <si>
    <t>20cmC30水泥混凝土</t>
  </si>
  <si>
    <t>18cmC30水泥混凝土</t>
  </si>
  <si>
    <t>透层、封层、黏层(含检查和清扫下承层；材料制备、运输；均匀喷洒并检验；初期养护等工作）</t>
  </si>
  <si>
    <t>305-3</t>
  </si>
  <si>
    <t>黏层</t>
  </si>
  <si>
    <t>沥青混凝土面层（含检查和清理下承层；改性沥青混合料生产、运输、摊铺、碾压、成型；接缝；初期养护等工作）</t>
  </si>
  <si>
    <t>306-2-2</t>
  </si>
  <si>
    <t>5cmAC-13C细粒式SBS改性沥青混凝土</t>
  </si>
  <si>
    <t>307-4</t>
  </si>
  <si>
    <t>钢筋（三级钢筋直径14mm；含加工、制安等工作）</t>
  </si>
  <si>
    <t>kg</t>
  </si>
  <si>
    <t>路槽、路肩及中央分隔带</t>
  </si>
  <si>
    <t>309-2</t>
  </si>
  <si>
    <t>培土路肩（含挖土、路基整修、培土、整型、分层填筑、压实、修整路肩横坡等工作）</t>
  </si>
  <si>
    <r>
      <rPr>
        <sz val="10"/>
        <rFont val="宋体"/>
        <charset val="134"/>
      </rPr>
      <t>m</t>
    </r>
    <r>
      <rPr>
        <vertAlign val="superscript"/>
        <sz val="10"/>
        <rFont val="宋体"/>
        <charset val="134"/>
      </rPr>
      <t>3</t>
    </r>
  </si>
  <si>
    <t>旧路面处理</t>
  </si>
  <si>
    <t>311-5</t>
  </si>
  <si>
    <t>路面灌缝(含路面开槽、清理缝隙、密封胶融化及灌注等工作）</t>
  </si>
  <si>
    <t>m</t>
  </si>
  <si>
    <t>311-6</t>
  </si>
  <si>
    <t>植筋(含钢筋制安、划线定位、植筋孔钻孔、清孔、灌注结构胶、钢筋植入、养护固化等工作）</t>
  </si>
  <si>
    <t>植筋(Ф14mm)</t>
  </si>
  <si>
    <t>根</t>
  </si>
  <si>
    <t>植筋(Ф28mm)</t>
  </si>
  <si>
    <t>311-7</t>
  </si>
  <si>
    <t>抗裂贴（厚度2mm，宽度50cm，含铺设、压密等工作，详见设计图纸）</t>
  </si>
  <si>
    <t>第300章  合计   人民币</t>
  </si>
  <si>
    <t xml:space="preserve"> 薛埠镇罗村村南环路改造工程
第600章  安全设施及预埋管线</t>
  </si>
  <si>
    <t>604</t>
  </si>
  <si>
    <t>道路交通标志（含土方开挖、回填、基础浇筑、模板按拆、钢筋绑扎、安装立柱、标志牌等全部相关费用）</t>
  </si>
  <si>
    <t>604-1-1</t>
  </si>
  <si>
    <t>单柱式交通标志</t>
  </si>
  <si>
    <t>单柱式交通标志，材质:镀锌钢管制作管壁厚4.5mm,具体工程量详见设计图纸，标牌尺寸:D=80CM（正八边形)，其他型钢详见设计图纸，基础、垫层：材料品种、厚度:C30混凝土基础</t>
  </si>
  <si>
    <t>单柱式交通标志，材质:镀锌钢管制作管壁厚4.5mm,具体工程量详见设计图纸，标牌尺寸:D=80CM，其他型钢详见设计图纸，基础、垫层：材料品种、厚度:C30混凝土基础</t>
  </si>
  <si>
    <t>-c</t>
  </si>
  <si>
    <t>单柱式交通标志，材质:镀锌钢管制作管壁厚4.5mm,具体工程量详见设计图纸，标牌尺寸:A=90CM，其他型钢详见设计图纸，基础、垫层：材料品种、厚度:C30混凝土基础</t>
  </si>
  <si>
    <t>604-14</t>
  </si>
  <si>
    <t>道口标柱（含立柱制备、涂油漆或粘贴反光膜;
、安设就位等工作）</t>
  </si>
  <si>
    <t>道路交通标线</t>
  </si>
  <si>
    <t>605-1</t>
  </si>
  <si>
    <t>热熔型涂料路面标线（含路面清扫；刮涂底油，涂料加热溶解,喷(刮)标线，撒布玻璃珠反光标线，初期养护等工作）</t>
  </si>
  <si>
    <t>605-1-2</t>
  </si>
  <si>
    <t>反光型道路标线，详见设计图纸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</si>
  <si>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</si>
  <si>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 xml:space="preserve">  第600章  合计   人民币</t>
  </si>
  <si>
    <t>薛埠镇罗村村南环路改造工程
第700章  绿化及环境保护工程</t>
  </si>
  <si>
    <t>704-8</t>
  </si>
  <si>
    <t>移栽乔木（含起挖、保护、装卸、运输、坑(穴)开挖、移栽种植、支撑、养护管理、场地清理等工作）</t>
  </si>
  <si>
    <t>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</si>
</sst>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0.000"/>
    <numFmt numFmtId="178" formatCode="#0.00"/>
    <numFmt numFmtId="179" formatCode="0.00_ "/>
    <numFmt numFmtId="180" formatCode="0.00;[Red]0.00"/>
    <numFmt numFmtId="181" formatCode="0_);[Red]\(0\)"/>
    <numFmt numFmtId="182" formatCode="yyyy&quot;年&quot;m&quot;月&quot;d&quot;日&quot;;@"/>
  </numFmts>
  <fonts count="42">
    <font>
      <sz val="11"/>
      <color theme="1"/>
      <name val="等线"/>
      <charset val="134"/>
      <scheme val="minor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Arial Narrow"/>
      <charset val="134"/>
    </font>
    <font>
      <sz val="11"/>
      <name val="宋体"/>
      <charset val="134"/>
    </font>
    <font>
      <sz val="11"/>
      <color indexed="8"/>
      <name val="宋体"/>
      <charset val="0"/>
    </font>
    <font>
      <sz val="10"/>
      <name val="宋体"/>
      <charset val="134"/>
    </font>
    <font>
      <sz val="10"/>
      <color indexed="8"/>
      <name val="SansSerif"/>
      <charset val="2"/>
    </font>
    <font>
      <sz val="11"/>
      <color indexed="8"/>
      <name val="Arial Narrow"/>
      <charset val="134"/>
    </font>
    <font>
      <sz val="10"/>
      <color theme="1"/>
      <name val="等线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1"/>
      <name val="宋体"/>
      <charset val="134"/>
    </font>
    <font>
      <vertAlign val="superscript"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6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3" fillId="0" borderId="0"/>
  </cellStyleXfs>
  <cellXfs count="8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76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0" fillId="0" borderId="0" xfId="0" applyNumberFormat="1">
      <alignment vertical="center"/>
    </xf>
    <xf numFmtId="179" fontId="1" fillId="2" borderId="0" xfId="0" applyNumberFormat="1" applyFont="1" applyFill="1" applyAlignment="1">
      <alignment horizontal="center" vertical="top" wrapText="1"/>
    </xf>
    <xf numFmtId="179" fontId="2" fillId="2" borderId="1" xfId="0" applyNumberFormat="1" applyFont="1" applyFill="1" applyBorder="1" applyAlignment="1">
      <alignment horizontal="right" vertical="center" wrapText="1"/>
    </xf>
    <xf numFmtId="179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80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9" fontId="0" fillId="0" borderId="2" xfId="0" applyNumberFormat="1" applyFont="1" applyBorder="1" applyAlignment="1">
      <alignment horizontal="center" vertical="center"/>
    </xf>
    <xf numFmtId="179" fontId="0" fillId="0" borderId="2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176" fontId="10" fillId="2" borderId="2" xfId="0" applyNumberFormat="1" applyFont="1" applyFill="1" applyBorder="1" applyAlignment="1">
      <alignment horizontal="center" vertical="center" wrapText="1"/>
    </xf>
    <xf numFmtId="178" fontId="10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176" fontId="0" fillId="0" borderId="2" xfId="0" applyNumberFormat="1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81" fontId="12" fillId="0" borderId="5" xfId="0" applyNumberFormat="1" applyFont="1" applyFill="1" applyBorder="1" applyAlignment="1">
      <alignment horizontal="center" vertical="center"/>
    </xf>
    <xf numFmtId="181" fontId="12" fillId="0" borderId="6" xfId="0" applyNumberFormat="1" applyFont="1" applyFill="1" applyBorder="1" applyAlignment="1">
      <alignment horizontal="center" vertical="center"/>
    </xf>
    <xf numFmtId="181" fontId="8" fillId="0" borderId="7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80" fontId="8" fillId="0" borderId="9" xfId="0" applyNumberFormat="1" applyFont="1" applyFill="1" applyBorder="1" applyAlignment="1">
      <alignment horizontal="center" vertical="center"/>
    </xf>
    <xf numFmtId="181" fontId="8" fillId="0" borderId="1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0" fillId="0" borderId="0" xfId="0" applyAlignment="1"/>
    <xf numFmtId="49" fontId="13" fillId="0" borderId="0" xfId="0" applyNumberFormat="1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wrapText="1"/>
    </xf>
    <xf numFmtId="0" fontId="14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left" wrapText="1"/>
    </xf>
    <xf numFmtId="0" fontId="16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center" wrapText="1"/>
    </xf>
    <xf numFmtId="31" fontId="20" fillId="0" borderId="0" xfId="0" applyNumberFormat="1" applyFont="1" applyFill="1" applyBorder="1" applyAlignment="1">
      <alignment horizontal="center" wrapText="1"/>
    </xf>
    <xf numFmtId="182" fontId="20" fillId="0" borderId="0" xfId="0" applyNumberFormat="1" applyFont="1" applyFill="1" applyBorder="1" applyAlignment="1">
      <alignment horizontal="center" wrapText="1"/>
    </xf>
    <xf numFmtId="49" fontId="20" fillId="0" borderId="0" xfId="0" applyNumberFormat="1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Desktop\&#25307;&#26631;&#24037;&#31243;&#37327;&#28165;&#21333;;&#25161;&#821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5">
          <cell r="A45" t="str">
            <v> 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view="pageBreakPreview" zoomScaleNormal="100" workbookViewId="0">
      <selection activeCell="C2" sqref="C2:E2"/>
    </sheetView>
  </sheetViews>
  <sheetFormatPr defaultColWidth="9" defaultRowHeight="14.25" outlineLevelCol="5"/>
  <cols>
    <col min="1" max="1" width="2" style="59" customWidth="1"/>
    <col min="2" max="2" width="18.75" style="59" customWidth="1"/>
    <col min="3" max="3" width="29.125" style="60" customWidth="1"/>
    <col min="4" max="4" width="18.75" style="61" customWidth="1"/>
    <col min="5" max="5" width="20.25" style="61" customWidth="1"/>
    <col min="6" max="6" width="14.875" style="61" customWidth="1"/>
    <col min="7" max="16384" width="9" style="62"/>
  </cols>
  <sheetData>
    <row r="1" spans="1:5">
      <c r="A1" s="63"/>
      <c r="B1" s="63"/>
      <c r="C1" s="63"/>
      <c r="D1" s="63"/>
      <c r="E1" s="63"/>
    </row>
    <row r="2" ht="22.5" spans="1:6">
      <c r="A2" s="63"/>
      <c r="B2" s="64"/>
      <c r="C2" s="65" t="s">
        <v>0</v>
      </c>
      <c r="D2" s="65"/>
      <c r="E2" s="65"/>
      <c r="F2" s="66" t="s">
        <v>1</v>
      </c>
    </row>
    <row r="3" ht="50.1" customHeight="1" spans="1:5">
      <c r="A3" s="63"/>
      <c r="B3" s="67"/>
      <c r="C3" s="67"/>
      <c r="D3" s="67"/>
      <c r="E3" s="66"/>
    </row>
    <row r="4" ht="50.1" customHeight="1" spans="1:5">
      <c r="A4" s="63"/>
      <c r="B4" s="67"/>
      <c r="C4" s="67"/>
      <c r="D4" s="67"/>
      <c r="E4" s="66"/>
    </row>
    <row r="5" ht="50.1" customHeight="1" spans="1:6">
      <c r="A5" s="68"/>
      <c r="B5" s="68"/>
      <c r="C5" s="69" t="s">
        <v>2</v>
      </c>
      <c r="D5" s="69"/>
      <c r="E5" s="69"/>
      <c r="F5" s="68"/>
    </row>
    <row r="6" ht="50.1" customHeight="1" spans="1:6">
      <c r="A6" s="70"/>
      <c r="B6" s="70"/>
      <c r="C6" s="70"/>
      <c r="D6" s="70"/>
      <c r="E6" s="70"/>
      <c r="F6" s="71"/>
    </row>
    <row r="7" ht="97" customHeight="1" spans="1:6">
      <c r="A7" s="72"/>
      <c r="B7" s="72" t="s">
        <v>3</v>
      </c>
      <c r="C7" s="73" t="s">
        <v>4</v>
      </c>
      <c r="D7" s="74" t="s">
        <v>5</v>
      </c>
      <c r="E7" s="75" t="s">
        <v>6</v>
      </c>
      <c r="F7" s="75"/>
    </row>
    <row r="8" ht="26" customHeight="1" spans="1:6">
      <c r="A8" s="63"/>
      <c r="C8" s="76" t="s">
        <v>7</v>
      </c>
      <c r="D8" s="76"/>
      <c r="E8" s="77" t="s">
        <v>7</v>
      </c>
      <c r="F8" s="77"/>
    </row>
    <row r="9" ht="35" customHeight="1" spans="1:6">
      <c r="A9" s="63"/>
      <c r="C9" s="76"/>
      <c r="D9" s="76"/>
      <c r="E9" s="78"/>
      <c r="F9" s="79"/>
    </row>
    <row r="10" ht="78" customHeight="1" spans="1:6">
      <c r="A10" s="72"/>
      <c r="B10" s="80" t="s">
        <v>8</v>
      </c>
      <c r="C10" s="73" t="str">
        <f>_招标人法定代表人或其授权人</f>
        <v> </v>
      </c>
      <c r="D10" s="81" t="s">
        <v>8</v>
      </c>
      <c r="E10" s="75" t="s">
        <v>9</v>
      </c>
      <c r="F10" s="75"/>
    </row>
    <row r="11" ht="39" customHeight="1" spans="1:6">
      <c r="A11" s="63"/>
      <c r="C11" s="76" t="s">
        <v>10</v>
      </c>
      <c r="D11" s="76"/>
      <c r="E11" s="78" t="s">
        <v>10</v>
      </c>
      <c r="F11" s="78"/>
    </row>
    <row r="12" ht="81" customHeight="1" spans="1:6">
      <c r="A12" s="63"/>
      <c r="C12" s="76"/>
      <c r="D12" s="76"/>
      <c r="E12" s="78"/>
      <c r="F12" s="79"/>
    </row>
    <row r="13" ht="30" customHeight="1" spans="1:6">
      <c r="A13" s="72"/>
      <c r="B13" s="80" t="s">
        <v>11</v>
      </c>
      <c r="C13" s="82" t="s">
        <v>12</v>
      </c>
      <c r="D13" s="81" t="s">
        <v>13</v>
      </c>
      <c r="E13" s="75" t="s">
        <v>14</v>
      </c>
      <c r="F13" s="75"/>
    </row>
    <row r="14" ht="50.1" customHeight="1" spans="1:6">
      <c r="A14" s="63"/>
      <c r="B14" s="63"/>
      <c r="C14" s="63" t="s">
        <v>15</v>
      </c>
      <c r="D14" s="63"/>
      <c r="E14" s="63" t="s">
        <v>16</v>
      </c>
      <c r="F14" s="63"/>
    </row>
    <row r="15" ht="75" customHeight="1" spans="1:5">
      <c r="A15" s="64"/>
      <c r="B15" s="64"/>
      <c r="C15" s="64"/>
      <c r="D15" s="64"/>
      <c r="E15" s="64"/>
    </row>
    <row r="16" ht="50.1" customHeight="1" spans="1:6">
      <c r="A16" s="72"/>
      <c r="B16" s="72" t="s">
        <v>17</v>
      </c>
      <c r="C16" s="83"/>
      <c r="D16" s="74" t="s">
        <v>18</v>
      </c>
      <c r="E16" s="84"/>
      <c r="F16" s="84"/>
    </row>
    <row r="17" ht="22.5" spans="1:4">
      <c r="A17" s="85"/>
      <c r="B17" s="85"/>
      <c r="C17" s="86"/>
      <c r="D17" s="87"/>
    </row>
    <row r="18" ht="66" customHeight="1"/>
  </sheetData>
  <mergeCells count="11">
    <mergeCell ref="A1:E1"/>
    <mergeCell ref="C2:E2"/>
    <mergeCell ref="C5:E5"/>
    <mergeCell ref="A6:E6"/>
    <mergeCell ref="E7:F7"/>
    <mergeCell ref="E8:F8"/>
    <mergeCell ref="E10:F10"/>
    <mergeCell ref="E11:F11"/>
    <mergeCell ref="E13:F13"/>
    <mergeCell ref="E14:F14"/>
    <mergeCell ref="E16:F16"/>
  </mergeCells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view="pageBreakPreview" zoomScaleNormal="100" workbookViewId="0">
      <selection activeCell="A2" sqref="A2:E2"/>
    </sheetView>
  </sheetViews>
  <sheetFormatPr defaultColWidth="9" defaultRowHeight="24.95" customHeight="1" outlineLevelCol="4"/>
  <cols>
    <col min="1" max="1" width="8.75" customWidth="1"/>
    <col min="2" max="2" width="6.5" customWidth="1"/>
    <col min="3" max="3" width="39.75" customWidth="1"/>
    <col min="4" max="4" width="17.875" style="38" customWidth="1"/>
    <col min="5" max="5" width="9.375" style="38" customWidth="1"/>
  </cols>
  <sheetData>
    <row r="1" customHeight="1" spans="1:5">
      <c r="A1" s="39"/>
      <c r="B1" s="39"/>
      <c r="C1" s="39"/>
      <c r="D1" s="40"/>
      <c r="E1" s="40"/>
    </row>
    <row r="2" ht="48" customHeight="1" spans="1:5">
      <c r="A2" s="2" t="s">
        <v>19</v>
      </c>
      <c r="B2" s="2"/>
      <c r="C2" s="2"/>
      <c r="D2" s="2"/>
      <c r="E2" s="2"/>
    </row>
    <row r="3" customHeight="1" spans="1:5">
      <c r="A3" s="3"/>
      <c r="B3" s="3"/>
      <c r="C3" s="41" t="s">
        <v>20</v>
      </c>
      <c r="D3" s="41"/>
      <c r="E3" s="41"/>
    </row>
    <row r="4" ht="34" customHeight="1" spans="1:5">
      <c r="A4" s="49" t="s">
        <v>21</v>
      </c>
      <c r="B4" s="50" t="s">
        <v>22</v>
      </c>
      <c r="C4" s="50" t="s">
        <v>23</v>
      </c>
      <c r="D4" s="51" t="s">
        <v>24</v>
      </c>
      <c r="E4" s="52"/>
    </row>
    <row r="5" ht="34" customHeight="1" spans="1:5">
      <c r="A5" s="35">
        <v>1</v>
      </c>
      <c r="B5" s="32">
        <v>100</v>
      </c>
      <c r="C5" s="32" t="s">
        <v>25</v>
      </c>
      <c r="D5" s="34">
        <f>'100章'!F15</f>
        <v>35595.61304132</v>
      </c>
      <c r="E5" s="53"/>
    </row>
    <row r="6" ht="34" customHeight="1" spans="1:5">
      <c r="A6" s="35">
        <v>2</v>
      </c>
      <c r="B6" s="32">
        <v>200</v>
      </c>
      <c r="C6" s="32" t="s">
        <v>26</v>
      </c>
      <c r="D6" s="34">
        <f>'200章'!F21</f>
        <v>88987.8282</v>
      </c>
      <c r="E6" s="53"/>
    </row>
    <row r="7" ht="34" customHeight="1" spans="1:5">
      <c r="A7" s="35">
        <v>3</v>
      </c>
      <c r="B7" s="32">
        <v>300</v>
      </c>
      <c r="C7" s="32" t="s">
        <v>27</v>
      </c>
      <c r="D7" s="34">
        <f>'300章'!F23</f>
        <v>1028271.693</v>
      </c>
      <c r="E7" s="53"/>
    </row>
    <row r="8" ht="34" customHeight="1" spans="1:5">
      <c r="A8" s="35">
        <v>4</v>
      </c>
      <c r="B8" s="32">
        <v>400</v>
      </c>
      <c r="C8" s="32" t="s">
        <v>28</v>
      </c>
      <c r="D8" s="34"/>
      <c r="E8" s="53"/>
    </row>
    <row r="9" ht="34" customHeight="1" spans="1:5">
      <c r="A9" s="35">
        <v>5</v>
      </c>
      <c r="B9" s="32">
        <v>500</v>
      </c>
      <c r="C9" s="32" t="s">
        <v>29</v>
      </c>
      <c r="D9" s="34"/>
      <c r="E9" s="53"/>
    </row>
    <row r="10" ht="34" customHeight="1" spans="1:5">
      <c r="A10" s="35">
        <v>6</v>
      </c>
      <c r="B10" s="32">
        <v>600</v>
      </c>
      <c r="C10" s="32" t="s">
        <v>30</v>
      </c>
      <c r="D10" s="34">
        <f>'600章 '!F14</f>
        <v>31185</v>
      </c>
      <c r="E10" s="53"/>
    </row>
    <row r="11" ht="34" customHeight="1" spans="1:5">
      <c r="A11" s="35">
        <v>7</v>
      </c>
      <c r="B11" s="32">
        <v>700</v>
      </c>
      <c r="C11" s="32" t="s">
        <v>31</v>
      </c>
      <c r="D11" s="34">
        <f>'700章 '!F8</f>
        <v>6562.5</v>
      </c>
      <c r="E11" s="53"/>
    </row>
    <row r="12" ht="34" customHeight="1" spans="1:5">
      <c r="A12" s="35">
        <v>8</v>
      </c>
      <c r="B12" s="54" t="s">
        <v>32</v>
      </c>
      <c r="C12" s="54"/>
      <c r="D12" s="34">
        <f>SUM(D5:D11)</f>
        <v>1190602.63424132</v>
      </c>
      <c r="E12" s="53"/>
    </row>
    <row r="13" ht="34" customHeight="1" spans="1:5">
      <c r="A13" s="35">
        <v>9</v>
      </c>
      <c r="B13" s="32" t="s">
        <v>33</v>
      </c>
      <c r="C13" s="32"/>
      <c r="D13" s="34">
        <v>100000</v>
      </c>
      <c r="E13" s="53"/>
    </row>
    <row r="14" ht="58" customHeight="1" spans="1:5">
      <c r="A14" s="55">
        <v>10</v>
      </c>
      <c r="B14" s="56" t="s">
        <v>34</v>
      </c>
      <c r="C14" s="56"/>
      <c r="D14" s="57">
        <f>D12+D13</f>
        <v>1290602.63424132</v>
      </c>
      <c r="E14" s="58"/>
    </row>
  </sheetData>
  <mergeCells count="6">
    <mergeCell ref="A2:E2"/>
    <mergeCell ref="A3:B3"/>
    <mergeCell ref="C3:E3"/>
    <mergeCell ref="B12:C12"/>
    <mergeCell ref="B13:C13"/>
    <mergeCell ref="B14:C14"/>
  </mergeCells>
  <pageMargins left="0.7" right="0.7" top="0.75" bottom="0.75" header="0.3" footer="0.3"/>
  <pageSetup paperSize="9" scale="9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view="pageBreakPreview" zoomScaleNormal="100" topLeftCell="A2" workbookViewId="0">
      <selection activeCell="A2" sqref="A2:F2"/>
    </sheetView>
  </sheetViews>
  <sheetFormatPr defaultColWidth="9" defaultRowHeight="24.95" customHeight="1" outlineLevelCol="5"/>
  <cols>
    <col min="1" max="1" width="8.75" customWidth="1"/>
    <col min="2" max="2" width="46.25" customWidth="1"/>
    <col min="4" max="4" width="9" style="38"/>
    <col min="5" max="5" width="9.375" style="38" customWidth="1"/>
    <col min="6" max="6" width="10.75" style="38" customWidth="1"/>
  </cols>
  <sheetData>
    <row r="1" customHeight="1" spans="1:6">
      <c r="A1" s="39"/>
      <c r="B1" s="39"/>
      <c r="C1" s="39"/>
      <c r="D1" s="40"/>
      <c r="E1" s="40"/>
      <c r="F1" s="40"/>
    </row>
    <row r="2" ht="48" customHeight="1" spans="1:6">
      <c r="A2" s="2" t="s">
        <v>19</v>
      </c>
      <c r="B2" s="2"/>
      <c r="C2" s="2"/>
      <c r="D2" s="2"/>
      <c r="E2" s="2"/>
      <c r="F2" s="2"/>
    </row>
    <row r="3" customHeight="1" spans="1:6">
      <c r="A3" s="3"/>
      <c r="B3" s="3"/>
      <c r="C3" s="41" t="s">
        <v>20</v>
      </c>
      <c r="D3" s="41"/>
      <c r="E3" s="41"/>
      <c r="F3" s="41"/>
    </row>
    <row r="4" ht="34" customHeight="1" spans="1:6">
      <c r="A4" s="5" t="s">
        <v>35</v>
      </c>
      <c r="B4" s="5" t="s">
        <v>36</v>
      </c>
      <c r="C4" s="5" t="s">
        <v>37</v>
      </c>
      <c r="D4" s="5" t="s">
        <v>38</v>
      </c>
      <c r="E4" s="5" t="s">
        <v>39</v>
      </c>
      <c r="F4" s="5" t="s">
        <v>40</v>
      </c>
    </row>
    <row r="5" ht="34" customHeight="1" spans="1:6">
      <c r="A5" s="7" t="s">
        <v>41</v>
      </c>
      <c r="B5" s="11" t="s">
        <v>42</v>
      </c>
      <c r="C5" s="7" t="s">
        <v>43</v>
      </c>
      <c r="D5" s="42" t="s">
        <v>43</v>
      </c>
      <c r="E5" s="42"/>
      <c r="F5" s="42"/>
    </row>
    <row r="6" ht="34" customHeight="1" spans="1:6">
      <c r="A6" s="7" t="s">
        <v>44</v>
      </c>
      <c r="B6" s="11" t="s">
        <v>45</v>
      </c>
      <c r="C6" s="7" t="s">
        <v>46</v>
      </c>
      <c r="D6" s="43">
        <v>1</v>
      </c>
      <c r="E6" s="44">
        <f>('200章'!F21+'300章'!F23+'600章 '!F14+'700章 '!F8)*0.0011</f>
        <v>1270.50772332</v>
      </c>
      <c r="F6" s="43">
        <f>E6*D6</f>
        <v>1270.50772332</v>
      </c>
    </row>
    <row r="7" ht="34" customHeight="1" spans="1:6">
      <c r="A7" s="7" t="s">
        <v>47</v>
      </c>
      <c r="B7" s="11" t="s">
        <v>48</v>
      </c>
      <c r="C7" s="7" t="s">
        <v>43</v>
      </c>
      <c r="D7" s="43"/>
      <c r="E7" s="43"/>
      <c r="F7" s="43"/>
    </row>
    <row r="8" ht="34" customHeight="1" spans="1:6">
      <c r="A8" s="7" t="s">
        <v>49</v>
      </c>
      <c r="B8" s="11" t="s">
        <v>50</v>
      </c>
      <c r="C8" s="7" t="s">
        <v>46</v>
      </c>
      <c r="D8" s="43">
        <v>1</v>
      </c>
      <c r="E8" s="43">
        <v>5000</v>
      </c>
      <c r="F8" s="43">
        <f>E8*D8</f>
        <v>5000</v>
      </c>
    </row>
    <row r="9" ht="34" customHeight="1" spans="1:6">
      <c r="A9" s="7" t="s">
        <v>51</v>
      </c>
      <c r="B9" s="11" t="s">
        <v>52</v>
      </c>
      <c r="C9" s="7" t="s">
        <v>46</v>
      </c>
      <c r="D9" s="43">
        <v>1</v>
      </c>
      <c r="E9" s="44">
        <f>('200章'!F21+'300章'!F23+'600章 '!F14+'700章 '!F8)*0.015</f>
        <v>17325.105318</v>
      </c>
      <c r="F9" s="43">
        <f>E9*D9</f>
        <v>17325.105318</v>
      </c>
    </row>
    <row r="10" ht="90" customHeight="1" spans="1:6">
      <c r="A10" s="7" t="s">
        <v>53</v>
      </c>
      <c r="B10" s="11" t="s">
        <v>54</v>
      </c>
      <c r="C10" s="7" t="s">
        <v>43</v>
      </c>
      <c r="D10" s="43"/>
      <c r="E10" s="43"/>
      <c r="F10" s="43"/>
    </row>
    <row r="11" ht="34" customHeight="1" spans="1:6">
      <c r="A11" s="7" t="s">
        <v>55</v>
      </c>
      <c r="B11" s="11" t="s">
        <v>56</v>
      </c>
      <c r="C11" s="7" t="s">
        <v>46</v>
      </c>
      <c r="D11" s="43">
        <v>1</v>
      </c>
      <c r="E11" s="44">
        <v>12000</v>
      </c>
      <c r="F11" s="43">
        <f>E11*D11</f>
        <v>12000</v>
      </c>
    </row>
    <row r="12" ht="34" customHeight="1" spans="1:6">
      <c r="A12" s="45"/>
      <c r="B12" s="45"/>
      <c r="C12" s="45"/>
      <c r="D12" s="46"/>
      <c r="E12" s="46"/>
      <c r="F12" s="46"/>
    </row>
    <row r="13" ht="34" customHeight="1" spans="1:6">
      <c r="A13" s="47"/>
      <c r="B13" s="47"/>
      <c r="C13" s="47"/>
      <c r="D13" s="48"/>
      <c r="E13" s="48"/>
      <c r="F13" s="48"/>
    </row>
    <row r="14" ht="34" customHeight="1" spans="1:6">
      <c r="A14" s="47"/>
      <c r="B14" s="47"/>
      <c r="C14" s="47"/>
      <c r="D14" s="48"/>
      <c r="E14" s="48"/>
      <c r="F14" s="48"/>
    </row>
    <row r="15" ht="34" customHeight="1" spans="1:6">
      <c r="A15" s="17" t="s">
        <v>57</v>
      </c>
      <c r="B15" s="17"/>
      <c r="C15" s="17"/>
      <c r="D15" s="17"/>
      <c r="E15" s="17"/>
      <c r="F15" s="46">
        <f>SUM(F6:F14)</f>
        <v>35595.61304132</v>
      </c>
    </row>
  </sheetData>
  <mergeCells count="4">
    <mergeCell ref="A2:F2"/>
    <mergeCell ref="A3:B3"/>
    <mergeCell ref="C3:F3"/>
    <mergeCell ref="A15:D15"/>
  </mergeCells>
  <pageMargins left="0.7" right="0.7" top="0.75" bottom="0.75" header="0.3" footer="0.3"/>
  <pageSetup paperSize="9" scale="92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1" max="1" width="7.625" customWidth="1"/>
    <col min="2" max="2" width="44" customWidth="1"/>
    <col min="3" max="3" width="9.5" customWidth="1"/>
    <col min="4" max="4" width="9.625" customWidth="1"/>
    <col min="5" max="5" width="9.25" customWidth="1"/>
    <col min="6" max="6" width="11.625" style="22" customWidth="1"/>
  </cols>
  <sheetData>
    <row r="1" ht="61" customHeight="1" spans="1:6">
      <c r="A1" s="2" t="s">
        <v>58</v>
      </c>
      <c r="B1" s="2"/>
      <c r="C1" s="2"/>
      <c r="D1" s="2"/>
      <c r="E1" s="2"/>
      <c r="F1" s="23"/>
    </row>
    <row r="2" customHeight="1" spans="1:6">
      <c r="A2" s="3"/>
      <c r="B2" s="3"/>
      <c r="C2" s="4" t="s">
        <v>20</v>
      </c>
      <c r="D2" s="4"/>
      <c r="E2" s="4"/>
      <c r="F2" s="24"/>
    </row>
    <row r="3" customHeight="1" spans="1:6">
      <c r="A3" s="5" t="s">
        <v>35</v>
      </c>
      <c r="B3" s="5" t="s">
        <v>36</v>
      </c>
      <c r="C3" s="5" t="s">
        <v>37</v>
      </c>
      <c r="D3" s="5" t="s">
        <v>38</v>
      </c>
      <c r="E3" s="5" t="s">
        <v>39</v>
      </c>
      <c r="F3" s="25" t="s">
        <v>40</v>
      </c>
    </row>
    <row r="4" ht="36" customHeight="1" spans="1:6">
      <c r="A4" s="28" t="s">
        <v>59</v>
      </c>
      <c r="B4" s="27" t="s">
        <v>60</v>
      </c>
      <c r="C4" s="28" t="s">
        <v>43</v>
      </c>
      <c r="D4" s="29"/>
      <c r="E4" s="30"/>
      <c r="F4" s="29"/>
    </row>
    <row r="5" ht="36" customHeight="1" spans="1:6">
      <c r="A5" s="28" t="s">
        <v>61</v>
      </c>
      <c r="B5" s="27" t="s">
        <v>62</v>
      </c>
      <c r="C5" s="28"/>
      <c r="D5" s="29"/>
      <c r="E5" s="30"/>
      <c r="F5" s="29"/>
    </row>
    <row r="6" ht="77" customHeight="1" spans="1:6">
      <c r="A6" s="28" t="s">
        <v>63</v>
      </c>
      <c r="B6" s="27" t="s">
        <v>64</v>
      </c>
      <c r="C6" s="28" t="s">
        <v>46</v>
      </c>
      <c r="D6" s="29">
        <v>1</v>
      </c>
      <c r="E6" s="30">
        <v>4000</v>
      </c>
      <c r="F6" s="29">
        <f>E6*D6</f>
        <v>4000</v>
      </c>
    </row>
    <row r="7" ht="36" customHeight="1" spans="1:6">
      <c r="A7" s="28" t="s">
        <v>65</v>
      </c>
      <c r="B7" s="27" t="s">
        <v>66</v>
      </c>
      <c r="C7" s="28" t="s">
        <v>43</v>
      </c>
      <c r="D7" s="29"/>
      <c r="E7" s="30"/>
      <c r="F7" s="29"/>
    </row>
    <row r="8" ht="36" customHeight="1" spans="1:6">
      <c r="A8" s="28" t="s">
        <v>67</v>
      </c>
      <c r="B8" s="27" t="s">
        <v>68</v>
      </c>
      <c r="C8" s="28" t="s">
        <v>69</v>
      </c>
      <c r="D8" s="29">
        <f>324+10.58</f>
        <v>334.58</v>
      </c>
      <c r="E8" s="29">
        <v>207.49</v>
      </c>
      <c r="F8" s="29">
        <f t="shared" ref="F7:F20" si="0">E8*D8</f>
        <v>69422.0042</v>
      </c>
    </row>
    <row r="9" ht="36" customHeight="1" spans="1:6">
      <c r="A9" s="28" t="s">
        <v>70</v>
      </c>
      <c r="B9" s="27" t="s">
        <v>71</v>
      </c>
      <c r="C9" s="28" t="s">
        <v>69</v>
      </c>
      <c r="D9" s="29">
        <f>216+3.88</f>
        <v>219.88</v>
      </c>
      <c r="E9" s="29">
        <v>58.4</v>
      </c>
      <c r="F9" s="29">
        <f t="shared" si="0"/>
        <v>12840.992</v>
      </c>
    </row>
    <row r="10" ht="36" customHeight="1" spans="1:6">
      <c r="A10" s="28" t="s">
        <v>72</v>
      </c>
      <c r="B10" s="27" t="s">
        <v>73</v>
      </c>
      <c r="C10" s="28" t="s">
        <v>43</v>
      </c>
      <c r="D10" s="29"/>
      <c r="E10" s="29"/>
      <c r="F10" s="29"/>
    </row>
    <row r="11" ht="36" customHeight="1" spans="1:6">
      <c r="A11" s="28" t="s">
        <v>74</v>
      </c>
      <c r="B11" s="27" t="s">
        <v>75</v>
      </c>
      <c r="C11" s="28" t="s">
        <v>76</v>
      </c>
      <c r="D11" s="29">
        <v>12.7</v>
      </c>
      <c r="E11" s="29">
        <v>4.16</v>
      </c>
      <c r="F11" s="29">
        <f t="shared" si="0"/>
        <v>52.832</v>
      </c>
    </row>
    <row r="12" ht="36" customHeight="1" spans="1:6">
      <c r="A12" s="28" t="s">
        <v>77</v>
      </c>
      <c r="B12" s="27" t="s">
        <v>78</v>
      </c>
      <c r="C12" s="28" t="s">
        <v>76</v>
      </c>
      <c r="D12" s="29">
        <v>50</v>
      </c>
      <c r="E12" s="29">
        <v>8.6</v>
      </c>
      <c r="F12" s="29">
        <f t="shared" si="0"/>
        <v>430</v>
      </c>
    </row>
    <row r="13" ht="36" customHeight="1" spans="1:6">
      <c r="A13" s="28" t="s">
        <v>79</v>
      </c>
      <c r="B13" s="27" t="s">
        <v>80</v>
      </c>
      <c r="C13" s="28"/>
      <c r="D13" s="29"/>
      <c r="E13" s="29"/>
      <c r="F13" s="29"/>
    </row>
    <row r="14" ht="36" customHeight="1" spans="1:6">
      <c r="A14" s="31" t="s">
        <v>81</v>
      </c>
      <c r="B14" s="27" t="s">
        <v>82</v>
      </c>
      <c r="C14" s="28" t="s">
        <v>83</v>
      </c>
      <c r="D14" s="29">
        <v>2</v>
      </c>
      <c r="E14" s="29">
        <v>300</v>
      </c>
      <c r="F14" s="29">
        <f t="shared" si="0"/>
        <v>600</v>
      </c>
    </row>
    <row r="15" ht="36" customHeight="1" spans="1:6">
      <c r="A15" s="28">
        <v>203</v>
      </c>
      <c r="B15" s="27" t="s">
        <v>84</v>
      </c>
      <c r="C15" s="28"/>
      <c r="D15" s="29"/>
      <c r="E15" s="29"/>
      <c r="F15" s="29"/>
    </row>
    <row r="16" ht="61" customHeight="1" spans="1:6">
      <c r="A16" s="28" t="s">
        <v>85</v>
      </c>
      <c r="B16" s="27" t="s">
        <v>86</v>
      </c>
      <c r="C16" s="28"/>
      <c r="D16" s="29"/>
      <c r="E16" s="29"/>
      <c r="F16" s="29"/>
    </row>
    <row r="17" ht="36" customHeight="1" spans="1:6">
      <c r="A17" s="28" t="s">
        <v>87</v>
      </c>
      <c r="B17" s="27" t="s">
        <v>88</v>
      </c>
      <c r="C17" s="28" t="s">
        <v>69</v>
      </c>
      <c r="D17" s="29">
        <v>50</v>
      </c>
      <c r="E17" s="29">
        <v>9.7</v>
      </c>
      <c r="F17" s="29">
        <f t="shared" si="0"/>
        <v>485</v>
      </c>
    </row>
    <row r="18" ht="36" customHeight="1" spans="1:6">
      <c r="A18" s="28" t="s">
        <v>89</v>
      </c>
      <c r="B18" s="27" t="s">
        <v>90</v>
      </c>
      <c r="C18" s="28" t="s">
        <v>43</v>
      </c>
      <c r="D18" s="29"/>
      <c r="E18" s="29"/>
      <c r="F18" s="29"/>
    </row>
    <row r="19" ht="36" customHeight="1" spans="1:6">
      <c r="A19" s="28" t="s">
        <v>91</v>
      </c>
      <c r="B19" s="27" t="s">
        <v>92</v>
      </c>
      <c r="C19" s="28" t="s">
        <v>43</v>
      </c>
      <c r="D19" s="29"/>
      <c r="E19" s="29"/>
      <c r="F19" s="29"/>
    </row>
    <row r="20" ht="36" customHeight="1" spans="1:6">
      <c r="A20" s="28" t="s">
        <v>93</v>
      </c>
      <c r="B20" s="27" t="s">
        <v>94</v>
      </c>
      <c r="C20" s="28" t="s">
        <v>69</v>
      </c>
      <c r="D20" s="29">
        <v>50</v>
      </c>
      <c r="E20" s="29">
        <v>23.14</v>
      </c>
      <c r="F20" s="29">
        <f t="shared" si="0"/>
        <v>1157</v>
      </c>
    </row>
    <row r="21" ht="39" customHeight="1" spans="1:6">
      <c r="A21" s="17" t="s">
        <v>95</v>
      </c>
      <c r="B21" s="17"/>
      <c r="C21" s="17"/>
      <c r="D21" s="17"/>
      <c r="E21" s="17"/>
      <c r="F21" s="37">
        <f>SUM(F6:F20)</f>
        <v>88987.8282</v>
      </c>
    </row>
  </sheetData>
  <mergeCells count="4">
    <mergeCell ref="A1:F1"/>
    <mergeCell ref="A2:B2"/>
    <mergeCell ref="C2:F2"/>
    <mergeCell ref="A21:E21"/>
  </mergeCells>
  <pageMargins left="0.7" right="0.7" top="0.75" bottom="0.75" header="0.3" footer="0.3"/>
  <pageSetup paperSize="9" scale="89" orientation="portrait"/>
  <headerFooter/>
  <ignoredErrors>
    <ignoredError sqref="A1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2" max="2" width="44.5" customWidth="1"/>
    <col min="4" max="4" width="11.5" style="22"/>
    <col min="5" max="5" width="10.375"/>
    <col min="6" max="6" width="13" style="22" customWidth="1"/>
  </cols>
  <sheetData>
    <row r="1" ht="54" customHeight="1" spans="1:6">
      <c r="A1" s="2" t="s">
        <v>96</v>
      </c>
      <c r="B1" s="2"/>
      <c r="C1" s="2"/>
      <c r="D1" s="23"/>
      <c r="E1" s="2"/>
      <c r="F1" s="23"/>
    </row>
    <row r="2" customHeight="1" spans="1:6">
      <c r="A2" s="3"/>
      <c r="B2" s="3"/>
      <c r="C2" s="4" t="s">
        <v>20</v>
      </c>
      <c r="D2" s="24"/>
      <c r="E2" s="4"/>
      <c r="F2" s="24"/>
    </row>
    <row r="3" customHeight="1" spans="1:6">
      <c r="A3" s="5" t="s">
        <v>35</v>
      </c>
      <c r="B3" s="5" t="s">
        <v>36</v>
      </c>
      <c r="C3" s="5" t="s">
        <v>37</v>
      </c>
      <c r="D3" s="25" t="s">
        <v>38</v>
      </c>
      <c r="E3" s="5" t="s">
        <v>39</v>
      </c>
      <c r="F3" s="25" t="s">
        <v>40</v>
      </c>
    </row>
    <row r="4" ht="44" customHeight="1" spans="1:6">
      <c r="A4" s="26" t="s">
        <v>97</v>
      </c>
      <c r="B4" s="27" t="s">
        <v>98</v>
      </c>
      <c r="C4" s="28" t="s">
        <v>43</v>
      </c>
      <c r="D4" s="29"/>
      <c r="E4" s="30"/>
      <c r="F4" s="29"/>
    </row>
    <row r="5" ht="44" customHeight="1" spans="1:6">
      <c r="A5" s="31" t="s">
        <v>81</v>
      </c>
      <c r="B5" s="27" t="s">
        <v>99</v>
      </c>
      <c r="C5" s="28" t="s">
        <v>76</v>
      </c>
      <c r="D5" s="29">
        <v>133.2</v>
      </c>
      <c r="E5" s="29">
        <v>45.8</v>
      </c>
      <c r="F5" s="29">
        <f t="shared" ref="F5:F9" si="0">E5*D5</f>
        <v>6100.56</v>
      </c>
    </row>
    <row r="6" ht="44" customHeight="1" spans="1:6">
      <c r="A6" s="31" t="s">
        <v>100</v>
      </c>
      <c r="B6" s="27" t="s">
        <v>101</v>
      </c>
      <c r="C6" s="28" t="s">
        <v>76</v>
      </c>
      <c r="D6" s="29">
        <v>10</v>
      </c>
      <c r="E6" s="29">
        <v>25.6</v>
      </c>
      <c r="F6" s="29">
        <f t="shared" si="0"/>
        <v>256</v>
      </c>
    </row>
    <row r="7" ht="44" customHeight="1" spans="1:6">
      <c r="A7" s="26">
        <v>304</v>
      </c>
      <c r="B7" s="27" t="s">
        <v>102</v>
      </c>
      <c r="C7" s="28" t="s">
        <v>43</v>
      </c>
      <c r="D7" s="29"/>
      <c r="E7" s="29"/>
      <c r="F7" s="29"/>
    </row>
    <row r="8" ht="30" customHeight="1" spans="1:6">
      <c r="A8" s="31" t="s">
        <v>81</v>
      </c>
      <c r="B8" s="27" t="s">
        <v>103</v>
      </c>
      <c r="C8" s="28" t="s">
        <v>76</v>
      </c>
      <c r="D8" s="29">
        <f>433.72/0.2</f>
        <v>2168.6</v>
      </c>
      <c r="E8" s="29">
        <v>128.56</v>
      </c>
      <c r="F8" s="29">
        <f t="shared" si="0"/>
        <v>278795.216</v>
      </c>
    </row>
    <row r="9" ht="32" customHeight="1" spans="1:6">
      <c r="A9" s="31" t="s">
        <v>100</v>
      </c>
      <c r="B9" s="27" t="s">
        <v>104</v>
      </c>
      <c r="C9" s="28" t="s">
        <v>76</v>
      </c>
      <c r="D9" s="29">
        <v>183.2</v>
      </c>
      <c r="E9" s="29">
        <v>114.3</v>
      </c>
      <c r="F9" s="29">
        <f t="shared" si="0"/>
        <v>20939.76</v>
      </c>
    </row>
    <row r="10" ht="44" customHeight="1" spans="1:6">
      <c r="A10" s="26">
        <v>305</v>
      </c>
      <c r="B10" s="27" t="s">
        <v>105</v>
      </c>
      <c r="C10" s="28" t="s">
        <v>43</v>
      </c>
      <c r="D10" s="29"/>
      <c r="E10" s="29"/>
      <c r="F10" s="29"/>
    </row>
    <row r="11" ht="35" customHeight="1" spans="1:6">
      <c r="A11" s="28" t="s">
        <v>106</v>
      </c>
      <c r="B11" s="27" t="s">
        <v>107</v>
      </c>
      <c r="C11" s="28" t="s">
        <v>76</v>
      </c>
      <c r="D11" s="29">
        <f>5348.9+83.2</f>
        <v>5432.1</v>
      </c>
      <c r="E11" s="29">
        <v>5.36</v>
      </c>
      <c r="F11" s="29">
        <f>E11*D11</f>
        <v>29116.056</v>
      </c>
    </row>
    <row r="12" ht="44" customHeight="1" spans="1:6">
      <c r="A12" s="26">
        <v>306</v>
      </c>
      <c r="B12" s="27" t="s">
        <v>108</v>
      </c>
      <c r="C12" s="28" t="s">
        <v>43</v>
      </c>
      <c r="D12" s="29"/>
      <c r="E12" s="29"/>
      <c r="F12" s="29"/>
    </row>
    <row r="13" ht="44" customHeight="1" spans="1:6">
      <c r="A13" s="28" t="s">
        <v>109</v>
      </c>
      <c r="B13" s="27" t="s">
        <v>110</v>
      </c>
      <c r="C13" s="28" t="s">
        <v>76</v>
      </c>
      <c r="D13" s="29">
        <f>5348.9+83.2</f>
        <v>5432.1</v>
      </c>
      <c r="E13" s="29">
        <v>111.19</v>
      </c>
      <c r="F13" s="29">
        <f>E13*D13</f>
        <v>603995.199</v>
      </c>
    </row>
    <row r="14" ht="44" customHeight="1" spans="1:6">
      <c r="A14" s="28" t="s">
        <v>111</v>
      </c>
      <c r="B14" s="27" t="s">
        <v>112</v>
      </c>
      <c r="C14" s="28" t="s">
        <v>113</v>
      </c>
      <c r="D14" s="29">
        <v>169.4</v>
      </c>
      <c r="E14" s="29">
        <v>6.13</v>
      </c>
      <c r="F14" s="29">
        <f>E14*D14</f>
        <v>1038.422</v>
      </c>
    </row>
    <row r="15" ht="44" customHeight="1" spans="1:6">
      <c r="A15" s="28">
        <v>309</v>
      </c>
      <c r="B15" s="27" t="s">
        <v>114</v>
      </c>
      <c r="C15" s="32"/>
      <c r="D15" s="33"/>
      <c r="E15" s="34"/>
      <c r="F15" s="34"/>
    </row>
    <row r="16" ht="44" customHeight="1" spans="1:6">
      <c r="A16" s="35" t="s">
        <v>115</v>
      </c>
      <c r="B16" s="27" t="s">
        <v>116</v>
      </c>
      <c r="C16" s="32" t="s">
        <v>117</v>
      </c>
      <c r="D16" s="29">
        <v>42.9</v>
      </c>
      <c r="E16" s="29">
        <v>47.2</v>
      </c>
      <c r="F16" s="29">
        <f>D16*E16</f>
        <v>2024.88</v>
      </c>
    </row>
    <row r="17" ht="44" customHeight="1" spans="1:6">
      <c r="A17" s="28">
        <v>311</v>
      </c>
      <c r="B17" s="27" t="s">
        <v>118</v>
      </c>
      <c r="C17" s="28"/>
      <c r="D17" s="29"/>
      <c r="E17" s="29"/>
      <c r="F17" s="29"/>
    </row>
    <row r="18" ht="44" customHeight="1" spans="1:6">
      <c r="A18" s="28" t="s">
        <v>119</v>
      </c>
      <c r="B18" s="27" t="s">
        <v>120</v>
      </c>
      <c r="C18" s="28" t="s">
        <v>121</v>
      </c>
      <c r="D18" s="29">
        <v>2145.4</v>
      </c>
      <c r="E18" s="29">
        <v>24</v>
      </c>
      <c r="F18" s="29">
        <f t="shared" ref="F17:F22" si="1">E18*D18</f>
        <v>51489.6</v>
      </c>
    </row>
    <row r="19" ht="44" customHeight="1" spans="1:6">
      <c r="A19" s="28" t="s">
        <v>122</v>
      </c>
      <c r="B19" s="27" t="s">
        <v>123</v>
      </c>
      <c r="C19" s="28"/>
      <c r="D19" s="29"/>
      <c r="E19" s="29"/>
      <c r="F19" s="29"/>
    </row>
    <row r="20" ht="44" customHeight="1" spans="1:6">
      <c r="A20" s="31" t="s">
        <v>81</v>
      </c>
      <c r="B20" s="27" t="s">
        <v>124</v>
      </c>
      <c r="C20" s="28" t="s">
        <v>125</v>
      </c>
      <c r="D20" s="29">
        <v>60</v>
      </c>
      <c r="E20" s="29">
        <v>37.33</v>
      </c>
      <c r="F20" s="29">
        <f t="shared" si="1"/>
        <v>2239.8</v>
      </c>
    </row>
    <row r="21" ht="44" customHeight="1" spans="1:6">
      <c r="A21" s="31" t="s">
        <v>100</v>
      </c>
      <c r="B21" s="27" t="s">
        <v>126</v>
      </c>
      <c r="C21" s="28" t="s">
        <v>125</v>
      </c>
      <c r="D21" s="29">
        <v>2</v>
      </c>
      <c r="E21" s="29">
        <v>47.6</v>
      </c>
      <c r="F21" s="29">
        <f t="shared" si="1"/>
        <v>95.2</v>
      </c>
    </row>
    <row r="22" ht="44" customHeight="1" spans="1:6">
      <c r="A22" s="28" t="s">
        <v>127</v>
      </c>
      <c r="B22" s="27" t="s">
        <v>128</v>
      </c>
      <c r="C22" s="28" t="s">
        <v>76</v>
      </c>
      <c r="D22" s="29">
        <v>1072.7</v>
      </c>
      <c r="E22" s="29">
        <v>30</v>
      </c>
      <c r="F22" s="29">
        <f t="shared" si="1"/>
        <v>32181</v>
      </c>
    </row>
    <row r="23" ht="44" customHeight="1" spans="1:6">
      <c r="A23" s="17" t="s">
        <v>129</v>
      </c>
      <c r="B23" s="17"/>
      <c r="C23" s="17"/>
      <c r="D23" s="36"/>
      <c r="E23" s="17"/>
      <c r="F23" s="37">
        <f>SUM(F5:F22)</f>
        <v>1028271.693</v>
      </c>
    </row>
  </sheetData>
  <mergeCells count="4">
    <mergeCell ref="A1:F1"/>
    <mergeCell ref="A2:B2"/>
    <mergeCell ref="C2:F2"/>
    <mergeCell ref="A23:E23"/>
  </mergeCells>
  <pageMargins left="0.7" right="0.7" top="0.75" bottom="0.75" header="0.3" footer="0.3"/>
  <pageSetup paperSize="9" scale="84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2" max="2" width="45.125" customWidth="1"/>
    <col min="3" max="3" width="8" customWidth="1"/>
    <col min="4" max="4" width="8.75" customWidth="1"/>
    <col min="5" max="5" width="10.375"/>
    <col min="6" max="6" width="15" style="1" customWidth="1"/>
  </cols>
  <sheetData>
    <row r="1" ht="54" customHeight="1" spans="1:6">
      <c r="A1" s="2" t="s">
        <v>130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20</v>
      </c>
      <c r="D2" s="4"/>
      <c r="E2" s="4"/>
      <c r="F2" s="4"/>
    </row>
    <row r="3" customHeight="1" spans="1:6">
      <c r="A3" s="5" t="s">
        <v>35</v>
      </c>
      <c r="B3" s="5" t="s">
        <v>36</v>
      </c>
      <c r="C3" s="5" t="s">
        <v>37</v>
      </c>
      <c r="D3" s="5" t="s">
        <v>38</v>
      </c>
      <c r="E3" s="5" t="s">
        <v>39</v>
      </c>
      <c r="F3" s="6" t="s">
        <v>40</v>
      </c>
    </row>
    <row r="4" ht="44" customHeight="1" spans="1:6">
      <c r="A4" s="7" t="s">
        <v>131</v>
      </c>
      <c r="B4" s="11" t="s">
        <v>132</v>
      </c>
      <c r="C4" s="7" t="s">
        <v>43</v>
      </c>
      <c r="D4" s="8"/>
      <c r="E4" s="9"/>
      <c r="F4" s="10"/>
    </row>
    <row r="5" ht="44" customHeight="1" spans="1:6">
      <c r="A5" s="7" t="s">
        <v>133</v>
      </c>
      <c r="B5" s="11" t="s">
        <v>134</v>
      </c>
      <c r="C5" s="7" t="s">
        <v>43</v>
      </c>
      <c r="D5" s="8"/>
      <c r="E5" s="9"/>
      <c r="F5" s="10"/>
    </row>
    <row r="6" ht="61" customHeight="1" spans="1:6">
      <c r="A6" s="19" t="s">
        <v>81</v>
      </c>
      <c r="B6" s="11" t="s">
        <v>135</v>
      </c>
      <c r="C6" s="7" t="s">
        <v>83</v>
      </c>
      <c r="D6" s="8">
        <v>5</v>
      </c>
      <c r="E6" s="9">
        <v>1550</v>
      </c>
      <c r="F6" s="10">
        <f t="shared" ref="F6:F9" si="0">E6*D6</f>
        <v>7750</v>
      </c>
    </row>
    <row r="7" ht="60" customHeight="1" spans="1:6">
      <c r="A7" s="20" t="s">
        <v>100</v>
      </c>
      <c r="B7" s="11" t="s">
        <v>136</v>
      </c>
      <c r="C7" s="7" t="s">
        <v>83</v>
      </c>
      <c r="D7" s="8">
        <v>2</v>
      </c>
      <c r="E7" s="9">
        <v>1550</v>
      </c>
      <c r="F7" s="10">
        <f t="shared" si="0"/>
        <v>3100</v>
      </c>
    </row>
    <row r="8" ht="63" customHeight="1" spans="1:6">
      <c r="A8" s="20" t="s">
        <v>137</v>
      </c>
      <c r="B8" s="11" t="s">
        <v>138</v>
      </c>
      <c r="C8" s="7" t="s">
        <v>83</v>
      </c>
      <c r="D8" s="8">
        <v>10</v>
      </c>
      <c r="E8" s="9">
        <v>1450</v>
      </c>
      <c r="F8" s="10">
        <f t="shared" si="0"/>
        <v>14500</v>
      </c>
    </row>
    <row r="9" ht="44" customHeight="1" spans="1:6">
      <c r="A9" s="7" t="s">
        <v>139</v>
      </c>
      <c r="B9" s="11" t="s">
        <v>140</v>
      </c>
      <c r="C9" s="7" t="s">
        <v>125</v>
      </c>
      <c r="D9" s="8">
        <v>33</v>
      </c>
      <c r="E9" s="9">
        <v>95</v>
      </c>
      <c r="F9" s="10">
        <f t="shared" si="0"/>
        <v>3135</v>
      </c>
    </row>
    <row r="10" ht="44" customHeight="1" spans="1:6">
      <c r="A10" s="7">
        <v>605</v>
      </c>
      <c r="B10" s="11" t="s">
        <v>141</v>
      </c>
      <c r="C10" s="7"/>
      <c r="D10" s="8"/>
      <c r="E10" s="9"/>
      <c r="F10" s="10"/>
    </row>
    <row r="11" ht="44" customHeight="1" spans="1:6">
      <c r="A11" s="7" t="s">
        <v>142</v>
      </c>
      <c r="B11" s="11" t="s">
        <v>143</v>
      </c>
      <c r="C11" s="7"/>
      <c r="D11" s="8"/>
      <c r="E11" s="9"/>
      <c r="F11" s="10"/>
    </row>
    <row r="12" ht="44" customHeight="1" spans="1:6">
      <c r="A12" s="7" t="s">
        <v>144</v>
      </c>
      <c r="B12" s="11" t="s">
        <v>145</v>
      </c>
      <c r="C12" s="21" t="s">
        <v>146</v>
      </c>
      <c r="D12" s="8">
        <v>60</v>
      </c>
      <c r="E12" s="9">
        <v>45</v>
      </c>
      <c r="F12" s="10">
        <f>D12*E12</f>
        <v>2700</v>
      </c>
    </row>
    <row r="13" ht="44" customHeight="1" spans="1:6">
      <c r="A13" s="7"/>
      <c r="B13" s="11"/>
      <c r="C13" s="7"/>
      <c r="D13" s="8"/>
      <c r="E13" s="9"/>
      <c r="F13" s="10"/>
    </row>
    <row r="14" ht="44" customHeight="1" spans="1:6">
      <c r="A14" s="17" t="s">
        <v>147</v>
      </c>
      <c r="B14" s="17"/>
      <c r="C14" s="17"/>
      <c r="D14" s="17"/>
      <c r="E14" s="17"/>
      <c r="F14" s="18">
        <f>SUM(F6:F13)</f>
        <v>31185</v>
      </c>
    </row>
  </sheetData>
  <mergeCells count="4">
    <mergeCell ref="A1:F1"/>
    <mergeCell ref="A2:B2"/>
    <mergeCell ref="C2:F2"/>
    <mergeCell ref="A14:E14"/>
  </mergeCells>
  <pageMargins left="0.7" right="0.7" top="0.75" bottom="0.75" header="0.3" footer="0.3"/>
  <pageSetup paperSize="9" scale="84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view="pageBreakPreview" zoomScaleNormal="100" workbookViewId="0">
      <selection activeCell="A1" sqref="A1:F1"/>
    </sheetView>
  </sheetViews>
  <sheetFormatPr defaultColWidth="9" defaultRowHeight="24.95" customHeight="1" outlineLevelRow="7" outlineLevelCol="5"/>
  <cols>
    <col min="2" max="2" width="45.625" customWidth="1"/>
    <col min="4" max="4" width="11.5"/>
    <col min="5" max="5" width="10.375"/>
    <col min="6" max="6" width="15" style="1" customWidth="1"/>
  </cols>
  <sheetData>
    <row r="1" ht="54" customHeight="1" spans="1:6">
      <c r="A1" s="2" t="s">
        <v>148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20</v>
      </c>
      <c r="D2" s="4"/>
      <c r="E2" s="4"/>
      <c r="F2" s="4"/>
    </row>
    <row r="3" customHeight="1" spans="1:6">
      <c r="A3" s="5" t="s">
        <v>35</v>
      </c>
      <c r="B3" s="5" t="s">
        <v>36</v>
      </c>
      <c r="C3" s="5" t="s">
        <v>37</v>
      </c>
      <c r="D3" s="5" t="s">
        <v>38</v>
      </c>
      <c r="E3" s="5" t="s">
        <v>39</v>
      </c>
      <c r="F3" s="6" t="s">
        <v>40</v>
      </c>
    </row>
    <row r="4" ht="51" customHeight="1" spans="1:6">
      <c r="A4" s="7" t="s">
        <v>149</v>
      </c>
      <c r="B4" s="7" t="s">
        <v>150</v>
      </c>
      <c r="C4" s="7" t="s">
        <v>151</v>
      </c>
      <c r="D4" s="8">
        <v>25</v>
      </c>
      <c r="E4" s="9">
        <v>262.5</v>
      </c>
      <c r="F4" s="10">
        <f>E4*D4</f>
        <v>6562.5</v>
      </c>
    </row>
    <row r="5" ht="44" customHeight="1" spans="1:6">
      <c r="A5" s="7"/>
      <c r="B5" s="11"/>
      <c r="C5" s="7"/>
      <c r="D5" s="8"/>
      <c r="E5" s="9"/>
      <c r="F5" s="10"/>
    </row>
    <row r="6" ht="44" customHeight="1" spans="1:6">
      <c r="A6" s="12"/>
      <c r="B6" s="13"/>
      <c r="C6" s="12"/>
      <c r="D6" s="14"/>
      <c r="E6" s="15"/>
      <c r="F6" s="16"/>
    </row>
    <row r="7" ht="44" customHeight="1" spans="1:6">
      <c r="A7" s="12"/>
      <c r="B7" s="13"/>
      <c r="C7" s="12"/>
      <c r="D7" s="14"/>
      <c r="E7" s="15"/>
      <c r="F7" s="16"/>
    </row>
    <row r="8" ht="44" customHeight="1" spans="1:6">
      <c r="A8" s="17" t="s">
        <v>147</v>
      </c>
      <c r="B8" s="17"/>
      <c r="C8" s="17"/>
      <c r="D8" s="17"/>
      <c r="E8" s="17"/>
      <c r="F8" s="18">
        <f>F4</f>
        <v>6562.5</v>
      </c>
    </row>
  </sheetData>
  <mergeCells count="4">
    <mergeCell ref="A1:F1"/>
    <mergeCell ref="A2:B2"/>
    <mergeCell ref="C2:F2"/>
    <mergeCell ref="A8:E8"/>
  </mergeCells>
  <pageMargins left="0.7" right="0.7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汇总表</vt:lpstr>
      <vt:lpstr>100章</vt:lpstr>
      <vt:lpstr>200章</vt:lpstr>
      <vt:lpstr>300章</vt:lpstr>
      <vt:lpstr>600章 </vt:lpstr>
      <vt:lpstr>700章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刘馨</cp:lastModifiedBy>
  <dcterms:created xsi:type="dcterms:W3CDTF">2019-07-02T14:13:00Z</dcterms:created>
  <cp:lastPrinted>2019-07-03T02:35:00Z</cp:lastPrinted>
  <dcterms:modified xsi:type="dcterms:W3CDTF">2024-08-23T07:38:53Z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DF1ADEAC81CE4EC0B1E3D52F70EAEDBB_13</vt:lpwstr>
  </property>
  <property fmtid="{D5CDD505-2E9C-101B-9397-08002B2CF9AE}" pid="3" name="KSOProductBuildVer">
    <vt:lpwstr>2052-12.1.0.17827</vt:lpwstr>
  </property>
</Properties>
</file>