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325" windowHeight="13050" activeTab="2"/>
  </bookViews>
  <sheets>
    <sheet name="封面" sheetId="8" r:id="rId1"/>
    <sheet name="汇总表" sheetId="6" r:id="rId2"/>
    <sheet name="100章" sheetId="1" r:id="rId3"/>
    <sheet name="200章" sheetId="2" r:id="rId4"/>
    <sheet name="300章" sheetId="3" r:id="rId5"/>
    <sheet name="600章" sheetId="4" r:id="rId6"/>
  </sheets>
  <externalReferences>
    <externalReference r:id="rId7"/>
  </externalReferences>
  <definedNames>
    <definedName name="_招标人法定代表人或其授权人">[1]Sheet2!$A$45</definedName>
  </definedNames>
  <calcPr calcId="144525"/>
</workbook>
</file>

<file path=xl/calcChain.xml><?xml version="1.0" encoding="utf-8"?>
<calcChain xmlns="http://schemas.openxmlformats.org/spreadsheetml/2006/main">
  <c r="D10" i="6" l="1"/>
  <c r="F7" i="4"/>
  <c r="D5" i="3" l="1"/>
  <c r="F13" i="4"/>
  <c r="F14" i="4" s="1"/>
  <c r="D8" i="6" s="1"/>
  <c r="F6" i="4"/>
  <c r="F15" i="3"/>
  <c r="E15" i="3"/>
  <c r="D15" i="3"/>
  <c r="F13" i="3"/>
  <c r="E13" i="3"/>
  <c r="D13" i="3"/>
  <c r="F12" i="3"/>
  <c r="D12" i="3"/>
  <c r="F10" i="3"/>
  <c r="E10" i="3"/>
  <c r="D10" i="3"/>
  <c r="F8" i="3"/>
  <c r="F7" i="3"/>
  <c r="F16" i="3"/>
  <c r="F17" i="3" s="1"/>
  <c r="F15" i="2"/>
  <c r="F14" i="2"/>
  <c r="F13" i="2"/>
  <c r="D13" i="2"/>
  <c r="F10" i="2"/>
  <c r="E10" i="2"/>
  <c r="F7" i="2"/>
  <c r="E7" i="2"/>
  <c r="F6" i="2"/>
  <c r="E6" i="2"/>
  <c r="D6" i="2"/>
  <c r="F11" i="1"/>
  <c r="F8" i="1"/>
  <c r="D6" i="6"/>
  <c r="B10" i="8"/>
  <c r="E6" i="1" l="1"/>
  <c r="F6" i="1" s="1"/>
  <c r="D7" i="6"/>
  <c r="E9" i="1"/>
  <c r="F9" i="1" s="1"/>
  <c r="F18" i="1" l="1"/>
  <c r="D5" i="6" s="1"/>
  <c r="D9" i="6" s="1"/>
  <c r="B5" i="8" s="1"/>
  <c r="B6" i="8" s="1"/>
</calcChain>
</file>

<file path=xl/sharedStrings.xml><?xml version="1.0" encoding="utf-8"?>
<sst xmlns="http://schemas.openxmlformats.org/spreadsheetml/2006/main" count="172" uniqueCount="118">
  <si>
    <t>工程</t>
  </si>
  <si>
    <t>招标控制价</t>
  </si>
  <si>
    <t>招标控制价(小写):</t>
  </si>
  <si>
    <t>(大写):</t>
  </si>
  <si>
    <t>招　标　人:</t>
  </si>
  <si>
    <t>工 程 造 价咨  询  人:</t>
  </si>
  <si>
    <t>江苏利诚全过程工程咨询有限公司</t>
  </si>
  <si>
    <t>(单位盖章)</t>
  </si>
  <si>
    <t>(单位资质专用章)</t>
  </si>
  <si>
    <t>法定代表人
或其授权人:</t>
  </si>
  <si>
    <t xml:space="preserve">法定代表人:
或其授权人:
</t>
  </si>
  <si>
    <t>刘馨</t>
  </si>
  <si>
    <t>(签字或盖章)</t>
  </si>
  <si>
    <t>编制人:</t>
  </si>
  <si>
    <t>戴梨梨</t>
  </si>
  <si>
    <t>复 核 人:</t>
  </si>
  <si>
    <t>何龙</t>
  </si>
  <si>
    <t>(造价人员签字盖专用章)</t>
  </si>
  <si>
    <t>(造价工程师签字盖专用章)</t>
  </si>
  <si>
    <t>编制时间：</t>
  </si>
  <si>
    <t>2023.2.26</t>
  </si>
  <si>
    <t>复核时间:</t>
  </si>
  <si>
    <t>2023.2.27</t>
  </si>
  <si>
    <t>单位：人民币元</t>
  </si>
  <si>
    <t>序号</t>
  </si>
  <si>
    <t>章次</t>
  </si>
  <si>
    <t>科目名称</t>
  </si>
  <si>
    <t>合计</t>
  </si>
  <si>
    <t>金额</t>
  </si>
  <si>
    <t>总则</t>
  </si>
  <si>
    <t>路基工程</t>
  </si>
  <si>
    <t>路面工程</t>
  </si>
  <si>
    <t>安全设施及预埋管线</t>
  </si>
  <si>
    <t>第100章至600章小计                                           （1＋2＋3＋4）</t>
  </si>
  <si>
    <t>控制价报价（5+6）</t>
  </si>
  <si>
    <t>细目号</t>
  </si>
  <si>
    <t>细目名称</t>
  </si>
  <si>
    <t>单位</t>
  </si>
  <si>
    <t>数量</t>
  </si>
  <si>
    <t>单价</t>
  </si>
  <si>
    <t>合价</t>
  </si>
  <si>
    <t>101</t>
  </si>
  <si>
    <t>通则</t>
  </si>
  <si>
    <t/>
  </si>
  <si>
    <t>101-1</t>
  </si>
  <si>
    <t>保险费 建筑工程一切险及第三者责任险（总额控制、凭票结算）（按200章至600章合计的0.11%报价）</t>
  </si>
  <si>
    <t>总额</t>
  </si>
  <si>
    <t>102</t>
  </si>
  <si>
    <t>工程管理</t>
  </si>
  <si>
    <t>102-1</t>
  </si>
  <si>
    <t>竣工文件（固定价）</t>
  </si>
  <si>
    <t>102-3</t>
  </si>
  <si>
    <t>安全生产费（按200章至600章合计的1.5%报价）</t>
  </si>
  <si>
    <t>104</t>
  </si>
  <si>
    <t>承包人驻地建设</t>
  </si>
  <si>
    <t>104-1</t>
  </si>
  <si>
    <t xml:space="preserve">  第100章  合计   人民币</t>
  </si>
  <si>
    <t>202</t>
  </si>
  <si>
    <t>场地清理</t>
  </si>
  <si>
    <t>202-2</t>
  </si>
  <si>
    <t>挖除旧路面</t>
  </si>
  <si>
    <t>-a</t>
  </si>
  <si>
    <t>机械拆除20厚水泥混凝土路面，含破碎、拆除、装车汽运等全部内容：弃场及运距自行考虑</t>
  </si>
  <si>
    <t>m3</t>
  </si>
  <si>
    <t>-c</t>
  </si>
  <si>
    <t>机械拆除20厚泥结石基层，含破碎、翻挖、装车汽运等全部内容：弃场及运距自行考虑</t>
  </si>
  <si>
    <t>203</t>
  </si>
  <si>
    <t>挖方路基</t>
  </si>
  <si>
    <t>203-1</t>
  </si>
  <si>
    <t>路基挖方</t>
  </si>
  <si>
    <t>挖土方</t>
  </si>
  <si>
    <t>205-1</t>
  </si>
  <si>
    <t>软土路基处理</t>
  </si>
  <si>
    <t>-d</t>
  </si>
  <si>
    <t>土工合成材料</t>
  </si>
  <si>
    <t>-d-3</t>
  </si>
  <si>
    <t>聚酯布，热沥青铺贴，符合验收规范和招标人的要求</t>
  </si>
  <si>
    <t>m2</t>
  </si>
  <si>
    <t xml:space="preserve"> 分部小计</t>
  </si>
  <si>
    <t xml:space="preserve">  第200章  合计   人民币</t>
  </si>
  <si>
    <t>306-7</t>
  </si>
  <si>
    <t>砼基层</t>
  </si>
  <si>
    <t>砼基层20cmC20水泥砼</t>
  </si>
  <si>
    <r>
      <rPr>
        <sz val="11"/>
        <rFont val="宋体"/>
        <family val="3"/>
        <charset val="134"/>
      </rPr>
      <t>m</t>
    </r>
    <r>
      <rPr>
        <vertAlign val="superscript"/>
        <sz val="11"/>
        <rFont val="宋体"/>
        <family val="3"/>
        <charset val="134"/>
      </rPr>
      <t>2</t>
    </r>
  </si>
  <si>
    <t>水泥混凝土面板</t>
  </si>
  <si>
    <t>312-1</t>
  </si>
  <si>
    <t>20cmC30水泥混凝土面板，含塑料薄膜养生及模板支拆、沥青灌缝等。</t>
  </si>
  <si>
    <t>312-3</t>
  </si>
  <si>
    <t>原道路面切缝</t>
  </si>
  <si>
    <t>m</t>
  </si>
  <si>
    <t>透层和黏层</t>
  </si>
  <si>
    <t>308-2</t>
  </si>
  <si>
    <t>黏层，粘层油,具体详见图纸，满足甲方及设计要求</t>
  </si>
  <si>
    <t>热拌沥青混合料面层</t>
  </si>
  <si>
    <t>309-1</t>
  </si>
  <si>
    <t>3cm应力吸收层（AC-10），具体详见图纸，满足甲方及设计要求</t>
  </si>
  <si>
    <t>Sup13改性沥青混凝土，玄武岩骨料，5cm厚，含运输费,具体详见图纸，满足甲方及设计要求</t>
  </si>
  <si>
    <t>312-2</t>
  </si>
  <si>
    <t>钢筋</t>
  </si>
  <si>
    <t>植筋;HRB400，φ14</t>
  </si>
  <si>
    <t>kg</t>
  </si>
  <si>
    <t>分部小计</t>
  </si>
  <si>
    <t>第300章  合计   人民币</t>
  </si>
  <si>
    <t>604</t>
  </si>
  <si>
    <t>道路交通标志（含土方开挖、回填、基础浇筑、模板按拆、钢筋绑扎、按装标志牌等全部相关费用）</t>
  </si>
  <si>
    <t>604-1</t>
  </si>
  <si>
    <t>单柱式交通标志</t>
  </si>
  <si>
    <t>道口标志，材质:镀锌钢管制作管壁厚4.5mm,具体镀锌量详见设计图纸，规格尺寸:Φ114×4.5×1200mm，其他型钢详见设计图纸，基础、垫层：材料品种、厚度:C25混凝土基础</t>
  </si>
  <si>
    <t>个</t>
  </si>
  <si>
    <t xml:space="preserve">  第600章  合计   人民币</t>
  </si>
  <si>
    <t>茅西线沿线环境整治工程（西段）</t>
    <phoneticPr fontId="25" type="noConversion"/>
  </si>
  <si>
    <t>茅西线沿线环境整治工程（西段）汇总表</t>
    <phoneticPr fontId="25" type="noConversion"/>
  </si>
  <si>
    <t>茅西线沿线环境整治工程（西段）
第100章  总 则</t>
    <phoneticPr fontId="25" type="noConversion"/>
  </si>
  <si>
    <t>茅西线沿线环境整治工程（西段）
第200章  路 基</t>
    <phoneticPr fontId="25" type="noConversion"/>
  </si>
  <si>
    <t>茅西线沿线环境整治工程（西段） 
第300章  路 面</t>
    <phoneticPr fontId="25" type="noConversion"/>
  </si>
  <si>
    <t>茅西线沿线环境整治工程（西段）
第600章  安全设施及预埋管线</t>
    <phoneticPr fontId="25" type="noConversion"/>
  </si>
  <si>
    <t>道路标线，详见设计图纸</t>
    <phoneticPr fontId="25" type="noConversion"/>
  </si>
  <si>
    <t>暂定金额（28500.71）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</si>
</sst>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0.000"/>
    <numFmt numFmtId="177" formatCode="0.00_);[Red]\(0.00\)"/>
    <numFmt numFmtId="178" formatCode="#0.00"/>
    <numFmt numFmtId="179" formatCode="0.00_ "/>
    <numFmt numFmtId="180" formatCode="0_ "/>
    <numFmt numFmtId="181" formatCode="0.000_ "/>
    <numFmt numFmtId="182" formatCode="#0"/>
    <numFmt numFmtId="183" formatCode="[DBNum2][$RMB]General;[Red][DBNum2][$RMB]General"/>
  </numFmts>
  <fonts count="26">
    <font>
      <sz val="11"/>
      <color theme="1"/>
      <name val="等线"/>
      <charset val="134"/>
      <scheme val="minor"/>
    </font>
    <font>
      <b/>
      <sz val="18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Arial Narrow"/>
      <family val="2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SansSerif"/>
      <charset val="2"/>
    </font>
    <font>
      <sz val="11"/>
      <color indexed="8"/>
      <name val="Arial Narrow"/>
      <family val="2"/>
    </font>
    <font>
      <sz val="10"/>
      <color theme="1"/>
      <name val="等线"/>
      <family val="3"/>
      <charset val="134"/>
      <scheme val="minor"/>
    </font>
    <font>
      <b/>
      <sz val="12"/>
      <name val="宋体"/>
      <family val="3"/>
      <charset val="134"/>
    </font>
    <font>
      <b/>
      <sz val="11"/>
      <name val="宋体"/>
      <family val="3"/>
      <charset val="134"/>
    </font>
    <font>
      <sz val="12"/>
      <name val="宋体"/>
      <family val="3"/>
      <charset val="134"/>
    </font>
    <font>
      <sz val="16"/>
      <name val="宋体"/>
      <family val="3"/>
      <charset val="134"/>
    </font>
    <font>
      <b/>
      <sz val="18"/>
      <name val="宋体"/>
      <family val="3"/>
      <charset val="134"/>
    </font>
    <font>
      <u/>
      <sz val="18"/>
      <name val="宋体"/>
      <family val="3"/>
      <charset val="134"/>
    </font>
    <font>
      <b/>
      <sz val="36"/>
      <name val="宋体"/>
      <family val="3"/>
      <charset val="134"/>
    </font>
    <font>
      <b/>
      <sz val="30"/>
      <name val="宋体"/>
      <family val="3"/>
      <charset val="134"/>
    </font>
    <font>
      <sz val="11"/>
      <name val="黑体"/>
      <family val="3"/>
      <charset val="134"/>
    </font>
    <font>
      <sz val="14"/>
      <name val="宋体"/>
      <family val="3"/>
      <charset val="134"/>
    </font>
    <font>
      <sz val="18"/>
      <name val="宋体"/>
      <family val="3"/>
      <charset val="134"/>
    </font>
    <font>
      <vertAlign val="superscript"/>
      <sz val="11"/>
      <name val="宋体"/>
      <family val="3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5" fillId="0" borderId="0"/>
  </cellStyleXfs>
  <cellXfs count="94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177" fontId="2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176" fontId="3" fillId="2" borderId="2" xfId="0" applyNumberFormat="1" applyFont="1" applyFill="1" applyBorder="1" applyAlignment="1">
      <alignment horizontal="right" vertical="center" wrapText="1"/>
    </xf>
    <xf numFmtId="178" fontId="3" fillId="2" borderId="2" xfId="0" applyNumberFormat="1" applyFont="1" applyFill="1" applyBorder="1" applyAlignment="1">
      <alignment horizontal="right" vertical="center" wrapText="1"/>
    </xf>
    <xf numFmtId="177" fontId="3" fillId="2" borderId="2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176" fontId="5" fillId="2" borderId="2" xfId="0" applyNumberFormat="1" applyFont="1" applyFill="1" applyBorder="1" applyAlignment="1">
      <alignment horizontal="right" vertical="center" wrapText="1"/>
    </xf>
    <xf numFmtId="178" fontId="5" fillId="2" borderId="2" xfId="0" applyNumberFormat="1" applyFont="1" applyFill="1" applyBorder="1" applyAlignment="1">
      <alignment horizontal="right" vertical="center" wrapText="1"/>
    </xf>
    <xf numFmtId="177" fontId="5" fillId="2" borderId="2" xfId="0" applyNumberFormat="1" applyFont="1" applyFill="1" applyBorder="1" applyAlignment="1">
      <alignment horizontal="right" vertical="center" wrapText="1"/>
    </xf>
    <xf numFmtId="0" fontId="0" fillId="0" borderId="2" xfId="0" applyFont="1" applyBorder="1">
      <alignment vertical="center"/>
    </xf>
    <xf numFmtId="0" fontId="0" fillId="0" borderId="2" xfId="0" applyFont="1" applyBorder="1" applyAlignment="1">
      <alignment horizontal="center" vertical="center"/>
    </xf>
    <xf numFmtId="177" fontId="0" fillId="0" borderId="2" xfId="0" applyNumberFormat="1" applyFont="1" applyBorder="1">
      <alignment vertical="center"/>
    </xf>
    <xf numFmtId="177" fontId="0" fillId="0" borderId="2" xfId="0" applyNumberFormat="1" applyFont="1" applyBorder="1" applyAlignment="1">
      <alignment vertical="center"/>
    </xf>
    <xf numFmtId="179" fontId="6" fillId="0" borderId="3" xfId="0" applyNumberFormat="1" applyFont="1" applyFill="1" applyBorder="1" applyAlignment="1">
      <alignment horizontal="center" vertical="center"/>
    </xf>
    <xf numFmtId="179" fontId="6" fillId="0" borderId="2" xfId="0" applyNumberFormat="1" applyFont="1" applyFill="1" applyBorder="1" applyAlignment="1">
      <alignment horizontal="left" vertical="center" wrapText="1"/>
    </xf>
    <xf numFmtId="179" fontId="6" fillId="0" borderId="2" xfId="0" applyNumberFormat="1" applyFont="1" applyFill="1" applyBorder="1" applyAlignment="1">
      <alignment horizontal="center" vertical="center"/>
    </xf>
    <xf numFmtId="179" fontId="6" fillId="3" borderId="2" xfId="0" applyNumberFormat="1" applyFont="1" applyFill="1" applyBorder="1" applyAlignment="1">
      <alignment horizontal="right" vertical="center"/>
    </xf>
    <xf numFmtId="179" fontId="7" fillId="2" borderId="2" xfId="0" applyNumberFormat="1" applyFont="1" applyFill="1" applyBorder="1" applyAlignment="1" applyProtection="1">
      <alignment horizontal="right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left" vertical="center" wrapText="1"/>
    </xf>
    <xf numFmtId="179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179" fontId="8" fillId="2" borderId="2" xfId="0" applyNumberFormat="1" applyFont="1" applyFill="1" applyBorder="1" applyAlignment="1" applyProtection="1">
      <alignment horizontal="right" vertical="center" wrapText="1"/>
    </xf>
    <xf numFmtId="181" fontId="7" fillId="2" borderId="2" xfId="0" applyNumberFormat="1" applyFont="1" applyFill="1" applyBorder="1" applyAlignment="1" applyProtection="1">
      <alignment horizontal="right" vertical="center" wrapText="1"/>
    </xf>
    <xf numFmtId="182" fontId="7" fillId="2" borderId="2" xfId="0" applyNumberFormat="1" applyFont="1" applyFill="1" applyBorder="1" applyAlignment="1" applyProtection="1">
      <alignment horizontal="right" vertical="center" wrapText="1"/>
    </xf>
    <xf numFmtId="176" fontId="7" fillId="2" borderId="2" xfId="0" applyNumberFormat="1" applyFont="1" applyFill="1" applyBorder="1" applyAlignment="1" applyProtection="1">
      <alignment horizontal="right" vertical="center" wrapText="1"/>
    </xf>
    <xf numFmtId="178" fontId="7" fillId="2" borderId="2" xfId="0" applyNumberFormat="1" applyFont="1" applyFill="1" applyBorder="1" applyAlignment="1" applyProtection="1">
      <alignment horizontal="righ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0" fillId="0" borderId="2" xfId="0" applyBorder="1">
      <alignment vertical="center"/>
    </xf>
    <xf numFmtId="177" fontId="0" fillId="0" borderId="2" xfId="0" applyNumberFormat="1" applyBorder="1">
      <alignment vertical="center"/>
    </xf>
    <xf numFmtId="0" fontId="0" fillId="0" borderId="0" xfId="0" applyAlignment="1">
      <alignment horizontal="center" vertical="center"/>
    </xf>
    <xf numFmtId="0" fontId="10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center" vertical="top" wrapText="1"/>
    </xf>
    <xf numFmtId="0" fontId="11" fillId="2" borderId="2" xfId="0" applyFont="1" applyFill="1" applyBorder="1" applyAlignment="1">
      <alignment horizontal="center" vertical="center" wrapText="1"/>
    </xf>
    <xf numFmtId="177" fontId="11" fillId="2" borderId="2" xfId="0" applyNumberFormat="1" applyFont="1" applyFill="1" applyBorder="1" applyAlignment="1">
      <alignment horizontal="center" vertical="center" wrapText="1"/>
    </xf>
    <xf numFmtId="178" fontId="11" fillId="2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Border="1" applyAlignment="1">
      <alignment horizontal="center" vertical="center"/>
    </xf>
    <xf numFmtId="0" fontId="12" fillId="0" borderId="2" xfId="0" applyFont="1" applyBorder="1">
      <alignment vertical="center"/>
    </xf>
    <xf numFmtId="0" fontId="12" fillId="0" borderId="2" xfId="0" applyFont="1" applyBorder="1" applyAlignment="1">
      <alignment horizontal="center" vertical="center"/>
    </xf>
    <xf numFmtId="180" fontId="14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79" fontId="9" fillId="0" borderId="2" xfId="0" applyNumberFormat="1" applyFont="1" applyBorder="1" applyAlignment="1">
      <alignment horizontal="center" vertical="center"/>
    </xf>
    <xf numFmtId="0" fontId="15" fillId="0" borderId="0" xfId="0" applyFont="1" applyFill="1" applyBorder="1" applyAlignment="1"/>
    <xf numFmtId="49" fontId="15" fillId="0" borderId="0" xfId="0" applyNumberFormat="1" applyFont="1" applyFill="1" applyBorder="1" applyAlignment="1">
      <alignment horizontal="center"/>
    </xf>
    <xf numFmtId="49" fontId="15" fillId="0" borderId="0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0" fillId="0" borderId="0" xfId="0" applyAlignment="1"/>
    <xf numFmtId="49" fontId="15" fillId="0" borderId="0" xfId="0" applyNumberFormat="1" applyFont="1" applyFill="1" applyBorder="1" applyAlignment="1">
      <alignment wrapText="1"/>
    </xf>
    <xf numFmtId="49" fontId="17" fillId="0" borderId="0" xfId="0" applyNumberFormat="1" applyFont="1" applyFill="1" applyBorder="1" applyAlignment="1">
      <alignment horizontal="left" wrapText="1"/>
    </xf>
    <xf numFmtId="0" fontId="18" fillId="0" borderId="0" xfId="0" applyNumberFormat="1" applyFont="1" applyFill="1" applyBorder="1" applyAlignment="1">
      <alignment horizontal="center" wrapText="1"/>
    </xf>
    <xf numFmtId="0" fontId="19" fillId="0" borderId="0" xfId="0" applyFont="1" applyFill="1" applyBorder="1" applyAlignment="1">
      <alignment vertical="center" wrapText="1"/>
    </xf>
    <xf numFmtId="0" fontId="21" fillId="0" borderId="0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left" vertical="center"/>
    </xf>
    <xf numFmtId="0" fontId="22" fillId="0" borderId="0" xfId="0" applyNumberFormat="1" applyFont="1" applyFill="1" applyBorder="1" applyAlignment="1">
      <alignment horizontal="center" wrapText="1"/>
    </xf>
    <xf numFmtId="49" fontId="22" fillId="0" borderId="0" xfId="0" applyNumberFormat="1" applyFont="1" applyFill="1" applyBorder="1" applyAlignment="1">
      <alignment horizontal="center" wrapText="1"/>
    </xf>
    <xf numFmtId="0" fontId="22" fillId="0" borderId="1" xfId="0" applyNumberFormat="1" applyFont="1" applyFill="1" applyBorder="1" applyAlignment="1">
      <alignment wrapText="1"/>
    </xf>
    <xf numFmtId="0" fontId="22" fillId="0" borderId="0" xfId="0" applyNumberFormat="1" applyFont="1" applyFill="1" applyBorder="1" applyAlignment="1">
      <alignment wrapText="1"/>
    </xf>
    <xf numFmtId="0" fontId="15" fillId="0" borderId="0" xfId="0" applyNumberFormat="1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/>
    </xf>
    <xf numFmtId="49" fontId="22" fillId="0" borderId="0" xfId="0" applyNumberFormat="1" applyFont="1" applyFill="1" applyBorder="1" applyAlignment="1">
      <alignment wrapText="1"/>
    </xf>
    <xf numFmtId="0" fontId="22" fillId="0" borderId="0" xfId="0" applyNumberFormat="1" applyFont="1" applyFill="1" applyBorder="1" applyAlignment="1">
      <alignment horizontal="left" wrapText="1"/>
    </xf>
    <xf numFmtId="0" fontId="22" fillId="0" borderId="1" xfId="0" applyNumberFormat="1" applyFont="1" applyFill="1" applyBorder="1" applyAlignment="1">
      <alignment horizontal="center" wrapText="1"/>
    </xf>
    <xf numFmtId="49" fontId="15" fillId="0" borderId="0" xfId="0" applyNumberFormat="1" applyFont="1" applyFill="1" applyBorder="1" applyAlignment="1">
      <alignment horizontal="center" wrapText="1"/>
    </xf>
    <xf numFmtId="31" fontId="22" fillId="0" borderId="0" xfId="0" applyNumberFormat="1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left"/>
    </xf>
    <xf numFmtId="0" fontId="23" fillId="0" borderId="0" xfId="0" applyFont="1" applyFill="1" applyBorder="1" applyAlignment="1">
      <alignment horizontal="left"/>
    </xf>
    <xf numFmtId="0" fontId="6" fillId="0" borderId="3" xfId="0" quotePrefix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wrapText="1"/>
    </xf>
    <xf numFmtId="0" fontId="20" fillId="0" borderId="0" xfId="0" applyFont="1" applyFill="1" applyBorder="1" applyAlignment="1">
      <alignment horizontal="center" vertical="center" wrapText="1"/>
    </xf>
    <xf numFmtId="179" fontId="16" fillId="0" borderId="1" xfId="0" applyNumberFormat="1" applyFont="1" applyFill="1" applyBorder="1" applyAlignment="1">
      <alignment horizontal="left" wrapText="1"/>
    </xf>
    <xf numFmtId="183" fontId="16" fillId="0" borderId="4" xfId="0" applyNumberFormat="1" applyFont="1" applyFill="1" applyBorder="1" applyAlignment="1">
      <alignment horizontal="left" shrinkToFit="1"/>
    </xf>
    <xf numFmtId="0" fontId="22" fillId="0" borderId="1" xfId="0" applyFont="1" applyFill="1" applyBorder="1" applyAlignment="1">
      <alignment horizontal="center" wrapText="1"/>
    </xf>
    <xf numFmtId="0" fontId="22" fillId="0" borderId="0" xfId="0" applyFont="1" applyFill="1" applyBorder="1" applyAlignment="1">
      <alignment horizontal="center" wrapText="1"/>
    </xf>
    <xf numFmtId="0" fontId="15" fillId="0" borderId="5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 wrapText="1"/>
    </xf>
    <xf numFmtId="49" fontId="15" fillId="0" borderId="0" xfId="0" applyNumberFormat="1" applyFont="1" applyFill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0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</cellXfs>
  <cellStyles count="2">
    <cellStyle name="常规" xfId="0" builtinId="0"/>
    <cellStyle name="常规 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7011;&#23194;&#23194;\&#20754;&#26519;&#12304;&#32534;&#26631;&#12305;\&#28246;&#22836;&#21271;&#20391;&#22320;&#22359;&#25972;&#27835;&#24037;&#31243;%20(1)\2018&#24180;&#24230;&#25511;&#21046;&#20215;&#32534;&#21046;\2018&#24180;&#24230;&#22478;&#20065;&#24314;&#35774;&#29992;&#22320;&#22686;&#20943;&#25346;&#38057;&#22797;&#32789;&#39033;&#30446;\2018&#24180;&#24230;&#22478;&#20065;&#24314;&#35774;&#29992;&#22320;&#22686;&#20943;&#25346;&#38057;&#39033;&#30446;&#65288;&#26126;&#26143;&#26449;&#65289;\2018&#24180;&#24230;&#22478;&#20065;&#24314;&#35774;&#29992;&#22320;&#22686;&#20943;&#25346;&#38057;&#39033;&#30446;&#65288;&#26126;&#26143;&#26449;%20)\&#22478;&#20065;&#24314;&#35774;&#29992;&#22320;&#22686;&#20943;&#25346;&#38057;&#39033;&#30446;&#25307;&#26631;&#25511;&#21046;&#20215;&#65288;&#26126;&#26143;&#26449;&#12289;%20%20)\001_&#25307;&#26631;&#25511;&#21046;&#20215;&#25161;&#3902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>
        <row r="45">
          <cell r="A45" t="str">
            <v/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view="pageBreakPreview" zoomScaleNormal="100" workbookViewId="0">
      <selection activeCell="C4" sqref="C4"/>
    </sheetView>
  </sheetViews>
  <sheetFormatPr defaultColWidth="9" defaultRowHeight="15"/>
  <cols>
    <col min="1" max="1" width="13.75" style="49" customWidth="1"/>
    <col min="2" max="2" width="23.25" style="50" customWidth="1"/>
    <col min="3" max="3" width="14.75" style="51" customWidth="1"/>
    <col min="4" max="4" width="16.625" style="51" customWidth="1"/>
    <col min="5" max="5" width="11.5" style="51" customWidth="1"/>
    <col min="6" max="16384" width="9" style="52"/>
  </cols>
  <sheetData>
    <row r="1" spans="1:5" ht="72" customHeight="1">
      <c r="A1" s="53"/>
      <c r="B1" s="75" t="s">
        <v>110</v>
      </c>
      <c r="C1" s="75"/>
      <c r="D1" s="75"/>
      <c r="E1" s="54" t="s">
        <v>0</v>
      </c>
    </row>
    <row r="2" spans="1:5" ht="22.5">
      <c r="A2" s="55"/>
      <c r="B2" s="55"/>
      <c r="C2" s="55"/>
      <c r="D2" s="54"/>
    </row>
    <row r="3" spans="1:5" ht="63.95" customHeight="1">
      <c r="A3" s="56"/>
      <c r="B3" s="76" t="s">
        <v>1</v>
      </c>
      <c r="C3" s="76"/>
      <c r="D3" s="76"/>
      <c r="E3" s="56"/>
    </row>
    <row r="4" spans="1:5" ht="50.1" customHeight="1">
      <c r="A4" s="57"/>
      <c r="B4" s="57"/>
      <c r="C4" s="57"/>
      <c r="D4" s="57"/>
      <c r="E4" s="58"/>
    </row>
    <row r="5" spans="1:5" ht="63.95" customHeight="1">
      <c r="A5" s="59" t="s">
        <v>2</v>
      </c>
      <c r="B5" s="77">
        <f>汇总表!D11</f>
        <v>1346638.85</v>
      </c>
      <c r="C5" s="77"/>
      <c r="D5" s="77"/>
      <c r="E5" s="77"/>
    </row>
    <row r="6" spans="1:5" ht="63.95" customHeight="1">
      <c r="A6" s="59" t="s">
        <v>3</v>
      </c>
      <c r="B6" s="78">
        <f>B5</f>
        <v>1346638.85</v>
      </c>
      <c r="C6" s="78"/>
      <c r="D6" s="78"/>
      <c r="E6" s="78"/>
    </row>
    <row r="7" spans="1:5" s="48" customFormat="1" ht="72.95" customHeight="1">
      <c r="A7" s="60" t="s">
        <v>4</v>
      </c>
      <c r="B7" s="61"/>
      <c r="C7" s="62" t="s">
        <v>5</v>
      </c>
      <c r="D7" s="79" t="s">
        <v>6</v>
      </c>
      <c r="E7" s="79"/>
    </row>
    <row r="8" spans="1:5" s="48" customFormat="1" ht="51" customHeight="1">
      <c r="A8" s="49"/>
      <c r="B8" s="63" t="s">
        <v>7</v>
      </c>
      <c r="C8" s="63"/>
      <c r="D8" s="81" t="s">
        <v>8</v>
      </c>
      <c r="E8" s="81"/>
    </row>
    <row r="9" spans="1:5" ht="51" customHeight="1">
      <c r="B9" s="63"/>
      <c r="C9" s="63"/>
      <c r="D9" s="64"/>
      <c r="E9" s="65"/>
    </row>
    <row r="10" spans="1:5" ht="77.099999999999994" customHeight="1">
      <c r="A10" s="66" t="s">
        <v>9</v>
      </c>
      <c r="B10" s="61" t="str">
        <f>_招标人法定代表人或其授权人</f>
        <v/>
      </c>
      <c r="C10" s="67" t="s">
        <v>10</v>
      </c>
      <c r="D10" s="79" t="s">
        <v>11</v>
      </c>
      <c r="E10" s="79"/>
    </row>
    <row r="11" spans="1:5" ht="24" customHeight="1">
      <c r="B11" s="63" t="s">
        <v>12</v>
      </c>
      <c r="C11" s="63"/>
      <c r="D11" s="82" t="s">
        <v>12</v>
      </c>
      <c r="E11" s="82"/>
    </row>
    <row r="12" spans="1:5" ht="69.95" customHeight="1">
      <c r="A12" s="66" t="s">
        <v>13</v>
      </c>
      <c r="B12" s="68" t="s">
        <v>14</v>
      </c>
      <c r="C12" s="67" t="s">
        <v>15</v>
      </c>
      <c r="D12" s="79" t="s">
        <v>16</v>
      </c>
      <c r="E12" s="79"/>
    </row>
    <row r="13" spans="1:5" ht="30" customHeight="1">
      <c r="A13" s="69"/>
      <c r="B13" s="69" t="s">
        <v>17</v>
      </c>
      <c r="C13" s="69"/>
      <c r="D13" s="83" t="s">
        <v>18</v>
      </c>
      <c r="E13" s="83"/>
    </row>
    <row r="14" spans="1:5" ht="24.95" customHeight="1">
      <c r="A14" s="53"/>
      <c r="B14" s="53"/>
      <c r="C14" s="53"/>
      <c r="D14" s="53"/>
    </row>
    <row r="15" spans="1:5" ht="30" customHeight="1">
      <c r="A15" s="60" t="s">
        <v>19</v>
      </c>
      <c r="B15" s="70" t="s">
        <v>20</v>
      </c>
      <c r="C15" s="62" t="s">
        <v>21</v>
      </c>
      <c r="D15" s="80" t="s">
        <v>22</v>
      </c>
      <c r="E15" s="80"/>
    </row>
    <row r="16" spans="1:5" ht="50.1" customHeight="1">
      <c r="A16" s="71"/>
      <c r="B16" s="72"/>
      <c r="C16" s="73"/>
    </row>
    <row r="18" ht="66" customHeight="1"/>
  </sheetData>
  <mergeCells count="11">
    <mergeCell ref="D15:E15"/>
    <mergeCell ref="D8:E8"/>
    <mergeCell ref="D10:E10"/>
    <mergeCell ref="D11:E11"/>
    <mergeCell ref="D12:E12"/>
    <mergeCell ref="D13:E13"/>
    <mergeCell ref="B1:D1"/>
    <mergeCell ref="B3:D3"/>
    <mergeCell ref="B5:E5"/>
    <mergeCell ref="B6:E6"/>
    <mergeCell ref="D7:E7"/>
  </mergeCells>
  <phoneticPr fontId="2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B11" sqref="B11:C11"/>
    </sheetView>
  </sheetViews>
  <sheetFormatPr defaultColWidth="9" defaultRowHeight="24.95" customHeight="1"/>
  <cols>
    <col min="3" max="3" width="41.25" customWidth="1"/>
    <col min="4" max="4" width="20.875" customWidth="1"/>
  </cols>
  <sheetData>
    <row r="1" spans="1:4" ht="24.95" customHeight="1">
      <c r="A1" s="84" t="s">
        <v>111</v>
      </c>
      <c r="B1" s="84"/>
      <c r="C1" s="84"/>
      <c r="D1" s="84"/>
    </row>
    <row r="2" spans="1:4" ht="24.95" customHeight="1">
      <c r="A2" s="85" t="s">
        <v>23</v>
      </c>
      <c r="B2" s="85"/>
      <c r="C2" s="85"/>
      <c r="D2" s="85"/>
    </row>
    <row r="3" spans="1:4" ht="24.95" customHeight="1">
      <c r="A3" s="88" t="s">
        <v>24</v>
      </c>
      <c r="B3" s="88" t="s">
        <v>25</v>
      </c>
      <c r="C3" s="88" t="s">
        <v>26</v>
      </c>
      <c r="D3" s="45" t="s">
        <v>27</v>
      </c>
    </row>
    <row r="4" spans="1:4" ht="24.95" customHeight="1">
      <c r="A4" s="88"/>
      <c r="B4" s="88"/>
      <c r="C4" s="88"/>
      <c r="D4" s="45" t="s">
        <v>28</v>
      </c>
    </row>
    <row r="5" spans="1:4" ht="48" customHeight="1">
      <c r="A5" s="46">
        <v>1</v>
      </c>
      <c r="B5" s="46">
        <v>100</v>
      </c>
      <c r="C5" s="46" t="s">
        <v>29</v>
      </c>
      <c r="D5" s="47">
        <f>'100章'!F18</f>
        <v>35648.089885499998</v>
      </c>
    </row>
    <row r="6" spans="1:4" ht="48" customHeight="1">
      <c r="A6" s="46">
        <v>2</v>
      </c>
      <c r="B6" s="46">
        <v>200</v>
      </c>
      <c r="C6" s="46" t="s">
        <v>30</v>
      </c>
      <c r="D6" s="47">
        <f>'200章'!F15</f>
        <v>74656.425000000003</v>
      </c>
    </row>
    <row r="7" spans="1:4" ht="48" customHeight="1">
      <c r="A7" s="46">
        <v>3</v>
      </c>
      <c r="B7" s="46">
        <v>300</v>
      </c>
      <c r="C7" s="46" t="s">
        <v>31</v>
      </c>
      <c r="D7" s="47">
        <f>'300章'!F17</f>
        <v>1195405.6300000001</v>
      </c>
    </row>
    <row r="8" spans="1:4" ht="48" customHeight="1">
      <c r="A8" s="46">
        <v>4</v>
      </c>
      <c r="B8" s="46">
        <v>600</v>
      </c>
      <c r="C8" s="46" t="s">
        <v>32</v>
      </c>
      <c r="D8" s="47">
        <f>'600章'!F14</f>
        <v>12428</v>
      </c>
    </row>
    <row r="9" spans="1:4" ht="48" customHeight="1">
      <c r="A9" s="46">
        <v>5</v>
      </c>
      <c r="B9" s="86" t="s">
        <v>33</v>
      </c>
      <c r="C9" s="86"/>
      <c r="D9" s="47">
        <f>SUM(D5:D8)</f>
        <v>1318138.1448855002</v>
      </c>
    </row>
    <row r="10" spans="1:4" ht="48" customHeight="1">
      <c r="A10" s="46">
        <v>6</v>
      </c>
      <c r="B10" s="87" t="s">
        <v>117</v>
      </c>
      <c r="C10" s="87"/>
      <c r="D10" s="47">
        <f>D11-D9</f>
        <v>28500.705114499899</v>
      </c>
    </row>
    <row r="11" spans="1:4" ht="48" customHeight="1">
      <c r="A11" s="46">
        <v>7</v>
      </c>
      <c r="B11" s="87" t="s">
        <v>34</v>
      </c>
      <c r="C11" s="87"/>
      <c r="D11" s="47">
        <v>1346638.85</v>
      </c>
    </row>
  </sheetData>
  <mergeCells count="8">
    <mergeCell ref="A1:D1"/>
    <mergeCell ref="A2:D2"/>
    <mergeCell ref="B9:C9"/>
    <mergeCell ref="B10:C10"/>
    <mergeCell ref="B11:C11"/>
    <mergeCell ref="A3:A4"/>
    <mergeCell ref="B3:B4"/>
    <mergeCell ref="C3:C4"/>
  </mergeCells>
  <phoneticPr fontId="2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view="pageBreakPreview" zoomScaleNormal="100" workbookViewId="0">
      <selection activeCell="A2" sqref="A2:F2"/>
    </sheetView>
  </sheetViews>
  <sheetFormatPr defaultColWidth="9" defaultRowHeight="24.95" customHeight="1"/>
  <cols>
    <col min="1" max="1" width="8.75" customWidth="1"/>
    <col min="2" max="2" width="42" customWidth="1"/>
    <col min="4" max="4" width="9" style="36"/>
    <col min="5" max="5" width="9.375" style="36" customWidth="1"/>
    <col min="6" max="6" width="10.75" style="36" customWidth="1"/>
  </cols>
  <sheetData>
    <row r="1" spans="1:6" ht="24.95" customHeight="1">
      <c r="A1" s="37"/>
      <c r="B1" s="37"/>
      <c r="C1" s="37"/>
      <c r="D1" s="38"/>
      <c r="E1" s="38"/>
      <c r="F1" s="38"/>
    </row>
    <row r="2" spans="1:6" ht="48" customHeight="1">
      <c r="A2" s="89" t="s">
        <v>112</v>
      </c>
      <c r="B2" s="89"/>
      <c r="C2" s="89"/>
      <c r="D2" s="89"/>
      <c r="E2" s="89"/>
      <c r="F2" s="89"/>
    </row>
    <row r="3" spans="1:6" ht="24.95" customHeight="1">
      <c r="A3" s="90"/>
      <c r="B3" s="90"/>
      <c r="C3" s="91" t="s">
        <v>23</v>
      </c>
      <c r="D3" s="91"/>
      <c r="E3" s="91"/>
      <c r="F3" s="91"/>
    </row>
    <row r="4" spans="1:6" ht="33.950000000000003" customHeight="1">
      <c r="A4" s="2" t="s">
        <v>35</v>
      </c>
      <c r="B4" s="2" t="s">
        <v>36</v>
      </c>
      <c r="C4" s="2" t="s">
        <v>37</v>
      </c>
      <c r="D4" s="2" t="s">
        <v>38</v>
      </c>
      <c r="E4" s="2" t="s">
        <v>39</v>
      </c>
      <c r="F4" s="2" t="s">
        <v>40</v>
      </c>
    </row>
    <row r="5" spans="1:6" ht="33.950000000000003" customHeight="1">
      <c r="A5" s="4" t="s">
        <v>41</v>
      </c>
      <c r="B5" s="5" t="s">
        <v>42</v>
      </c>
      <c r="C5" s="4" t="s">
        <v>43</v>
      </c>
      <c r="D5" s="39" t="s">
        <v>43</v>
      </c>
      <c r="E5" s="39" t="s">
        <v>43</v>
      </c>
      <c r="F5" s="39" t="s">
        <v>43</v>
      </c>
    </row>
    <row r="6" spans="1:6" ht="33.950000000000003" customHeight="1">
      <c r="A6" s="4" t="s">
        <v>44</v>
      </c>
      <c r="B6" s="5" t="s">
        <v>45</v>
      </c>
      <c r="C6" s="4" t="s">
        <v>46</v>
      </c>
      <c r="D6" s="40">
        <v>1</v>
      </c>
      <c r="E6" s="41">
        <f>('200章'!F15+'300章'!F17+'600章'!F14)*0.11%</f>
        <v>1410.7390605000003</v>
      </c>
      <c r="F6" s="40">
        <f>E6*D6</f>
        <v>1410.7390605000003</v>
      </c>
    </row>
    <row r="7" spans="1:6" ht="33.950000000000003" customHeight="1">
      <c r="A7" s="4" t="s">
        <v>47</v>
      </c>
      <c r="B7" s="5" t="s">
        <v>48</v>
      </c>
      <c r="C7" s="4" t="s">
        <v>43</v>
      </c>
      <c r="D7" s="40"/>
      <c r="E7" s="40"/>
      <c r="F7" s="40"/>
    </row>
    <row r="8" spans="1:6" ht="33.950000000000003" customHeight="1">
      <c r="A8" s="4" t="s">
        <v>49</v>
      </c>
      <c r="B8" s="5" t="s">
        <v>50</v>
      </c>
      <c r="C8" s="4" t="s">
        <v>46</v>
      </c>
      <c r="D8" s="40">
        <v>1</v>
      </c>
      <c r="E8" s="40">
        <v>5000</v>
      </c>
      <c r="F8" s="40">
        <f>E8*D8</f>
        <v>5000</v>
      </c>
    </row>
    <row r="9" spans="1:6" ht="33.950000000000003" customHeight="1">
      <c r="A9" s="4" t="s">
        <v>51</v>
      </c>
      <c r="B9" s="5" t="s">
        <v>52</v>
      </c>
      <c r="C9" s="4" t="s">
        <v>46</v>
      </c>
      <c r="D9" s="40">
        <v>1</v>
      </c>
      <c r="E9" s="41">
        <f>('200章'!F15+'300章'!F17+'600章'!F14)*1.5%</f>
        <v>19237.350825000001</v>
      </c>
      <c r="F9" s="40">
        <f>E9*D9</f>
        <v>19237.350825000001</v>
      </c>
    </row>
    <row r="10" spans="1:6" ht="33.950000000000003" customHeight="1">
      <c r="A10" s="4" t="s">
        <v>53</v>
      </c>
      <c r="B10" s="5" t="s">
        <v>54</v>
      </c>
      <c r="C10" s="4" t="s">
        <v>43</v>
      </c>
      <c r="D10" s="40"/>
      <c r="E10" s="40"/>
      <c r="F10" s="40"/>
    </row>
    <row r="11" spans="1:6" ht="33.950000000000003" customHeight="1">
      <c r="A11" s="4" t="s">
        <v>55</v>
      </c>
      <c r="B11" s="5" t="s">
        <v>54</v>
      </c>
      <c r="C11" s="4" t="s">
        <v>46</v>
      </c>
      <c r="D11" s="40">
        <v>1</v>
      </c>
      <c r="E11" s="41">
        <v>10000</v>
      </c>
      <c r="F11" s="40">
        <f>E11*D11</f>
        <v>10000</v>
      </c>
    </row>
    <row r="12" spans="1:6" ht="33.950000000000003" customHeight="1">
      <c r="A12" s="14"/>
      <c r="B12" s="14"/>
      <c r="C12" s="14"/>
      <c r="D12" s="42"/>
      <c r="E12" s="42"/>
      <c r="F12" s="42"/>
    </row>
    <row r="13" spans="1:6" ht="33.950000000000003" customHeight="1">
      <c r="A13" s="43"/>
      <c r="B13" s="43"/>
      <c r="C13" s="43"/>
      <c r="D13" s="44"/>
      <c r="E13" s="44"/>
      <c r="F13" s="44"/>
    </row>
    <row r="14" spans="1:6" ht="33.950000000000003" customHeight="1">
      <c r="A14" s="43"/>
      <c r="B14" s="43"/>
      <c r="C14" s="43"/>
      <c r="D14" s="44"/>
      <c r="E14" s="44"/>
      <c r="F14" s="44"/>
    </row>
    <row r="15" spans="1:6" ht="33.950000000000003" customHeight="1">
      <c r="A15" s="43"/>
      <c r="B15" s="43"/>
      <c r="C15" s="43"/>
      <c r="D15" s="44"/>
      <c r="E15" s="44"/>
      <c r="F15" s="44"/>
    </row>
    <row r="16" spans="1:6" ht="33.950000000000003" customHeight="1">
      <c r="A16" s="43"/>
      <c r="B16" s="43"/>
      <c r="C16" s="43"/>
      <c r="D16" s="44"/>
      <c r="E16" s="44"/>
      <c r="F16" s="44"/>
    </row>
    <row r="17" spans="1:6" ht="33.950000000000003" customHeight="1">
      <c r="A17" s="43"/>
      <c r="B17" s="43"/>
      <c r="C17" s="43"/>
      <c r="D17" s="44"/>
      <c r="E17" s="44"/>
      <c r="F17" s="44"/>
    </row>
    <row r="18" spans="1:6" ht="33.950000000000003" customHeight="1">
      <c r="A18" s="92" t="s">
        <v>56</v>
      </c>
      <c r="B18" s="92"/>
      <c r="C18" s="92"/>
      <c r="D18" s="92"/>
      <c r="E18" s="15"/>
      <c r="F18" s="42">
        <f>SUM(F6:F17)</f>
        <v>35648.089885499998</v>
      </c>
    </row>
  </sheetData>
  <mergeCells count="4">
    <mergeCell ref="A2:F2"/>
    <mergeCell ref="A3:B3"/>
    <mergeCell ref="C3:F3"/>
    <mergeCell ref="A18:D18"/>
  </mergeCells>
  <phoneticPr fontId="25" type="noConversion"/>
  <pageMargins left="0.7" right="0.7" top="0.75" bottom="0.75" header="0.3" footer="0.3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Normal="100" workbookViewId="0">
      <selection activeCell="B6" sqref="B6"/>
    </sheetView>
  </sheetViews>
  <sheetFormatPr defaultColWidth="9" defaultRowHeight="24.95" customHeight="1"/>
  <cols>
    <col min="1" max="1" width="7.625" customWidth="1"/>
    <col min="2" max="2" width="48.625" customWidth="1"/>
    <col min="3" max="3" width="8.625" customWidth="1"/>
    <col min="4" max="4" width="10.375" customWidth="1"/>
    <col min="5" max="5" width="9.25" customWidth="1"/>
    <col min="6" max="6" width="11.625" style="1" customWidth="1"/>
  </cols>
  <sheetData>
    <row r="1" spans="1:6" ht="60.95" customHeight="1">
      <c r="A1" s="89" t="s">
        <v>113</v>
      </c>
      <c r="B1" s="89"/>
      <c r="C1" s="89"/>
      <c r="D1" s="89"/>
      <c r="E1" s="89"/>
      <c r="F1" s="89"/>
    </row>
    <row r="2" spans="1:6" ht="24.95" customHeight="1">
      <c r="A2" s="90"/>
      <c r="B2" s="90"/>
      <c r="C2" s="93" t="s">
        <v>23</v>
      </c>
      <c r="D2" s="93"/>
      <c r="E2" s="93"/>
      <c r="F2" s="93"/>
    </row>
    <row r="3" spans="1:6" ht="24.95" customHeight="1">
      <c r="A3" s="2" t="s">
        <v>35</v>
      </c>
      <c r="B3" s="2" t="s">
        <v>36</v>
      </c>
      <c r="C3" s="2" t="s">
        <v>37</v>
      </c>
      <c r="D3" s="2" t="s">
        <v>38</v>
      </c>
      <c r="E3" s="2" t="s">
        <v>39</v>
      </c>
      <c r="F3" s="3" t="s">
        <v>40</v>
      </c>
    </row>
    <row r="4" spans="1:6" ht="36" customHeight="1">
      <c r="A4" s="26" t="s">
        <v>57</v>
      </c>
      <c r="B4" s="24" t="s">
        <v>58</v>
      </c>
      <c r="C4" s="26" t="s">
        <v>43</v>
      </c>
      <c r="D4" s="30"/>
      <c r="E4" s="31"/>
      <c r="F4" s="29"/>
    </row>
    <row r="5" spans="1:6" ht="36" customHeight="1">
      <c r="A5" s="26" t="s">
        <v>59</v>
      </c>
      <c r="B5" s="24" t="s">
        <v>60</v>
      </c>
      <c r="C5" s="26" t="s">
        <v>43</v>
      </c>
      <c r="D5" s="30"/>
      <c r="E5" s="31"/>
      <c r="F5" s="29"/>
    </row>
    <row r="6" spans="1:6" ht="36" customHeight="1">
      <c r="A6" s="26" t="s">
        <v>61</v>
      </c>
      <c r="B6" s="24" t="s">
        <v>62</v>
      </c>
      <c r="C6" s="26" t="s">
        <v>63</v>
      </c>
      <c r="D6" s="28">
        <f>261.1+75.5</f>
        <v>336.6</v>
      </c>
      <c r="E6" s="22">
        <f>13.5</f>
        <v>13.5</v>
      </c>
      <c r="F6" s="29">
        <f>D6*E6</f>
        <v>4544.1000000000004</v>
      </c>
    </row>
    <row r="7" spans="1:6" ht="36" customHeight="1">
      <c r="A7" s="74" t="s">
        <v>64</v>
      </c>
      <c r="B7" s="24" t="s">
        <v>65</v>
      </c>
      <c r="C7" s="26" t="s">
        <v>63</v>
      </c>
      <c r="D7" s="28">
        <v>208.9</v>
      </c>
      <c r="E7" s="22">
        <f>11.25</f>
        <v>11.25</v>
      </c>
      <c r="F7" s="29">
        <f>D7*E7</f>
        <v>2350.125</v>
      </c>
    </row>
    <row r="8" spans="1:6" ht="36" customHeight="1">
      <c r="A8" s="9" t="s">
        <v>66</v>
      </c>
      <c r="B8" s="10" t="s">
        <v>67</v>
      </c>
      <c r="C8" s="26"/>
      <c r="D8" s="28"/>
      <c r="E8" s="22"/>
      <c r="F8" s="29"/>
    </row>
    <row r="9" spans="1:6" ht="36" customHeight="1">
      <c r="A9" s="32" t="s">
        <v>68</v>
      </c>
      <c r="B9" s="33" t="s">
        <v>69</v>
      </c>
      <c r="C9" s="34"/>
      <c r="D9" s="34"/>
      <c r="E9" s="34"/>
      <c r="F9" s="35"/>
    </row>
    <row r="10" spans="1:6" ht="36" customHeight="1">
      <c r="A10" s="9" t="s">
        <v>61</v>
      </c>
      <c r="B10" s="10" t="s">
        <v>70</v>
      </c>
      <c r="C10" s="26" t="s">
        <v>63</v>
      </c>
      <c r="D10" s="26">
        <v>200.4</v>
      </c>
      <c r="E10" s="26">
        <f>7.5</f>
        <v>7.5</v>
      </c>
      <c r="F10" s="26">
        <f>D10*E10</f>
        <v>1503</v>
      </c>
    </row>
    <row r="11" spans="1:6" ht="36" customHeight="1">
      <c r="A11" s="26" t="s">
        <v>71</v>
      </c>
      <c r="B11" s="24" t="s">
        <v>72</v>
      </c>
      <c r="C11" s="26" t="s">
        <v>43</v>
      </c>
      <c r="D11" s="26"/>
      <c r="E11" s="26"/>
      <c r="F11" s="26"/>
    </row>
    <row r="12" spans="1:6" ht="36" customHeight="1">
      <c r="A12" s="26" t="s">
        <v>73</v>
      </c>
      <c r="B12" s="24" t="s">
        <v>74</v>
      </c>
      <c r="C12" s="26" t="s">
        <v>43</v>
      </c>
      <c r="D12" s="26"/>
      <c r="E12" s="26"/>
      <c r="F12" s="26"/>
    </row>
    <row r="13" spans="1:6" ht="36" customHeight="1">
      <c r="A13" s="26" t="s">
        <v>75</v>
      </c>
      <c r="B13" s="24" t="s">
        <v>76</v>
      </c>
      <c r="C13" s="26" t="s">
        <v>77</v>
      </c>
      <c r="D13" s="26">
        <f>8160</f>
        <v>8160</v>
      </c>
      <c r="E13" s="26">
        <v>8.1199999999999992</v>
      </c>
      <c r="F13" s="26">
        <f>D13*E13</f>
        <v>66259.199999999997</v>
      </c>
    </row>
    <row r="14" spans="1:6" ht="39" customHeight="1">
      <c r="A14" s="14"/>
      <c r="B14" s="15" t="s">
        <v>78</v>
      </c>
      <c r="C14" s="26"/>
      <c r="D14" s="26"/>
      <c r="E14" s="26"/>
      <c r="F14" s="26">
        <f>SUM(F4:F13)</f>
        <v>74656.425000000003</v>
      </c>
    </row>
    <row r="15" spans="1:6" ht="39" customHeight="1">
      <c r="A15" s="92" t="s">
        <v>79</v>
      </c>
      <c r="B15" s="92"/>
      <c r="C15" s="92"/>
      <c r="D15" s="92"/>
      <c r="E15" s="92"/>
      <c r="F15" s="17">
        <f>F14</f>
        <v>74656.425000000003</v>
      </c>
    </row>
  </sheetData>
  <mergeCells count="4">
    <mergeCell ref="A1:F1"/>
    <mergeCell ref="A2:B2"/>
    <mergeCell ref="C2:F2"/>
    <mergeCell ref="A15:E15"/>
  </mergeCells>
  <phoneticPr fontId="25" type="noConversion"/>
  <pageMargins left="0.7" right="0.7" top="0.75" bottom="0.75" header="0.3" footer="0.3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view="pageBreakPreview" zoomScaleNormal="100" workbookViewId="0">
      <selection activeCell="C7" sqref="C7"/>
    </sheetView>
  </sheetViews>
  <sheetFormatPr defaultColWidth="9" defaultRowHeight="24.95" customHeight="1"/>
  <cols>
    <col min="2" max="2" width="47.625" customWidth="1"/>
    <col min="4" max="4" width="11.5"/>
    <col min="5" max="5" width="9.375"/>
    <col min="6" max="6" width="15" style="1" customWidth="1"/>
  </cols>
  <sheetData>
    <row r="1" spans="1:6" ht="54" customHeight="1">
      <c r="A1" s="89" t="s">
        <v>114</v>
      </c>
      <c r="B1" s="89"/>
      <c r="C1" s="89"/>
      <c r="D1" s="89"/>
      <c r="E1" s="89"/>
      <c r="F1" s="89"/>
    </row>
    <row r="2" spans="1:6" ht="24.95" customHeight="1">
      <c r="A2" s="90"/>
      <c r="B2" s="90"/>
      <c r="C2" s="93" t="s">
        <v>23</v>
      </c>
      <c r="D2" s="93"/>
      <c r="E2" s="93"/>
      <c r="F2" s="93"/>
    </row>
    <row r="3" spans="1:6" ht="24.95" customHeight="1">
      <c r="A3" s="2" t="s">
        <v>35</v>
      </c>
      <c r="B3" s="2" t="s">
        <v>36</v>
      </c>
      <c r="C3" s="2" t="s">
        <v>37</v>
      </c>
      <c r="D3" s="2" t="s">
        <v>38</v>
      </c>
      <c r="E3" s="2" t="s">
        <v>39</v>
      </c>
      <c r="F3" s="3" t="s">
        <v>40</v>
      </c>
    </row>
    <row r="4" spans="1:6" ht="45" customHeight="1">
      <c r="A4" s="18" t="s">
        <v>80</v>
      </c>
      <c r="B4" s="19" t="s">
        <v>81</v>
      </c>
      <c r="C4" s="20"/>
      <c r="D4" s="21"/>
      <c r="E4" s="22"/>
      <c r="F4" s="22"/>
    </row>
    <row r="5" spans="1:6" ht="45" customHeight="1">
      <c r="A5" s="18" t="s">
        <v>61</v>
      </c>
      <c r="B5" s="19" t="s">
        <v>82</v>
      </c>
      <c r="C5" s="20" t="s">
        <v>83</v>
      </c>
      <c r="D5" s="21">
        <f>F5/E5</f>
        <v>846.03045639403524</v>
      </c>
      <c r="E5" s="22">
        <v>110.65</v>
      </c>
      <c r="F5" s="22">
        <v>93613.27</v>
      </c>
    </row>
    <row r="6" spans="1:6" ht="45" customHeight="1">
      <c r="A6" s="23">
        <v>312</v>
      </c>
      <c r="B6" s="24" t="s">
        <v>84</v>
      </c>
      <c r="C6" s="25"/>
      <c r="D6" s="22"/>
      <c r="E6" s="22"/>
      <c r="F6" s="22"/>
    </row>
    <row r="7" spans="1:6" ht="45" customHeight="1">
      <c r="A7" s="26" t="s">
        <v>85</v>
      </c>
      <c r="B7" s="24" t="s">
        <v>86</v>
      </c>
      <c r="C7" s="20" t="s">
        <v>83</v>
      </c>
      <c r="D7" s="21">
        <v>1443</v>
      </c>
      <c r="E7" s="22">
        <v>110.79</v>
      </c>
      <c r="F7" s="22">
        <f>E7*D7</f>
        <v>159869.97</v>
      </c>
    </row>
    <row r="8" spans="1:6" ht="45" customHeight="1">
      <c r="A8" s="26" t="s">
        <v>87</v>
      </c>
      <c r="B8" s="24" t="s">
        <v>88</v>
      </c>
      <c r="C8" s="26" t="s">
        <v>89</v>
      </c>
      <c r="D8" s="27">
        <v>350</v>
      </c>
      <c r="E8" s="22">
        <v>10.45</v>
      </c>
      <c r="F8" s="22">
        <f>E8*D8</f>
        <v>3657.5</v>
      </c>
    </row>
    <row r="9" spans="1:6" ht="44.1" customHeight="1">
      <c r="A9" s="23">
        <v>308</v>
      </c>
      <c r="B9" s="24" t="s">
        <v>90</v>
      </c>
      <c r="C9" s="26" t="s">
        <v>43</v>
      </c>
      <c r="D9" s="28"/>
      <c r="E9" s="22"/>
      <c r="F9" s="29"/>
    </row>
    <row r="10" spans="1:6" ht="44.1" customHeight="1">
      <c r="A10" s="26" t="s">
        <v>91</v>
      </c>
      <c r="B10" s="24" t="s">
        <v>92</v>
      </c>
      <c r="C10" s="26" t="s">
        <v>77</v>
      </c>
      <c r="D10" s="28">
        <f>8323.2+385.1</f>
        <v>8708.2999999999993</v>
      </c>
      <c r="E10" s="22">
        <f>2.5</f>
        <v>2.5</v>
      </c>
      <c r="F10" s="29">
        <f>D10*E10</f>
        <v>21770.75</v>
      </c>
    </row>
    <row r="11" spans="1:6" ht="44.1" customHeight="1">
      <c r="A11" s="23">
        <v>309</v>
      </c>
      <c r="B11" s="24" t="s">
        <v>93</v>
      </c>
      <c r="C11" s="26" t="s">
        <v>43</v>
      </c>
      <c r="D11" s="28"/>
      <c r="E11" s="22"/>
      <c r="F11" s="29"/>
    </row>
    <row r="12" spans="1:6" ht="44.1" customHeight="1">
      <c r="A12" s="26" t="s">
        <v>94</v>
      </c>
      <c r="B12" s="24" t="s">
        <v>95</v>
      </c>
      <c r="C12" s="26" t="s">
        <v>77</v>
      </c>
      <c r="D12" s="28">
        <f>8323.2</f>
        <v>8323.2000000000007</v>
      </c>
      <c r="E12" s="22">
        <v>43</v>
      </c>
      <c r="F12" s="29">
        <f>E12*D12</f>
        <v>357897.6</v>
      </c>
    </row>
    <row r="13" spans="1:6" ht="44.1" customHeight="1">
      <c r="A13" s="26" t="s">
        <v>94</v>
      </c>
      <c r="B13" s="24" t="s">
        <v>96</v>
      </c>
      <c r="C13" s="26" t="s">
        <v>77</v>
      </c>
      <c r="D13" s="28">
        <f>8160+377.5</f>
        <v>8537.5</v>
      </c>
      <c r="E13" s="22">
        <f>65</f>
        <v>65</v>
      </c>
      <c r="F13" s="29">
        <f>D13*E13</f>
        <v>554937.5</v>
      </c>
    </row>
    <row r="14" spans="1:6" ht="44.1" customHeight="1">
      <c r="A14" s="26" t="s">
        <v>97</v>
      </c>
      <c r="B14" s="24" t="s">
        <v>98</v>
      </c>
      <c r="C14" s="26" t="s">
        <v>43</v>
      </c>
      <c r="D14" s="28"/>
      <c r="E14" s="22"/>
      <c r="F14" s="29"/>
    </row>
    <row r="15" spans="1:6" ht="44.1" customHeight="1">
      <c r="A15" s="26" t="s">
        <v>61</v>
      </c>
      <c r="B15" s="24" t="s">
        <v>99</v>
      </c>
      <c r="C15" s="26" t="s">
        <v>100</v>
      </c>
      <c r="D15" s="28">
        <f>480*1.21</f>
        <v>580.79999999999995</v>
      </c>
      <c r="E15" s="22">
        <f>6.3</f>
        <v>6.3</v>
      </c>
      <c r="F15" s="29">
        <f>E15*D15</f>
        <v>3659.04</v>
      </c>
    </row>
    <row r="16" spans="1:6" ht="44.1" customHeight="1">
      <c r="A16" s="14"/>
      <c r="B16" s="15" t="s">
        <v>101</v>
      </c>
      <c r="C16" s="14"/>
      <c r="D16" s="14"/>
      <c r="E16" s="14"/>
      <c r="F16" s="16">
        <f>SUM(F15+F13+F12+F10+F8+F7+F5)</f>
        <v>1195405.6300000001</v>
      </c>
    </row>
    <row r="17" spans="1:6" ht="44.1" customHeight="1">
      <c r="A17" s="92" t="s">
        <v>102</v>
      </c>
      <c r="B17" s="92"/>
      <c r="C17" s="92"/>
      <c r="D17" s="92"/>
      <c r="E17" s="92"/>
      <c r="F17" s="17">
        <f>F16</f>
        <v>1195405.6300000001</v>
      </c>
    </row>
  </sheetData>
  <mergeCells count="4">
    <mergeCell ref="A1:F1"/>
    <mergeCell ref="A2:B2"/>
    <mergeCell ref="C2:F2"/>
    <mergeCell ref="A17:E17"/>
  </mergeCells>
  <phoneticPr fontId="25" type="noConversion"/>
  <pageMargins left="0.7" right="0.7" top="0.75" bottom="0.75" header="0.3" footer="0.3"/>
  <pageSetup paperSize="9"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view="pageBreakPreview" zoomScaleNormal="100" workbookViewId="0">
      <selection activeCell="F8" sqref="F8"/>
    </sheetView>
  </sheetViews>
  <sheetFormatPr defaultColWidth="9" defaultRowHeight="24.95" customHeight="1"/>
  <cols>
    <col min="2" max="2" width="39.625" customWidth="1"/>
    <col min="6" max="6" width="11.25" style="1" customWidth="1"/>
  </cols>
  <sheetData>
    <row r="1" spans="1:6" ht="56.1" customHeight="1">
      <c r="A1" s="89" t="s">
        <v>115</v>
      </c>
      <c r="B1" s="89"/>
      <c r="C1" s="89"/>
      <c r="D1" s="89"/>
      <c r="E1" s="89"/>
      <c r="F1" s="89"/>
    </row>
    <row r="2" spans="1:6" ht="24.95" customHeight="1">
      <c r="A2" s="90"/>
      <c r="B2" s="90"/>
      <c r="C2" s="93" t="s">
        <v>23</v>
      </c>
      <c r="D2" s="93"/>
      <c r="E2" s="93"/>
      <c r="F2" s="93"/>
    </row>
    <row r="3" spans="1:6" ht="24.95" customHeight="1">
      <c r="A3" s="2" t="s">
        <v>35</v>
      </c>
      <c r="B3" s="2" t="s">
        <v>36</v>
      </c>
      <c r="C3" s="2" t="s">
        <v>37</v>
      </c>
      <c r="D3" s="2" t="s">
        <v>38</v>
      </c>
      <c r="E3" s="2" t="s">
        <v>39</v>
      </c>
      <c r="F3" s="3" t="s">
        <v>40</v>
      </c>
    </row>
    <row r="4" spans="1:6" ht="51" customHeight="1">
      <c r="A4" s="4" t="s">
        <v>103</v>
      </c>
      <c r="B4" s="5" t="s">
        <v>104</v>
      </c>
      <c r="C4" s="4" t="s">
        <v>43</v>
      </c>
      <c r="D4" s="6"/>
      <c r="E4" s="7"/>
      <c r="F4" s="8"/>
    </row>
    <row r="5" spans="1:6" ht="36" customHeight="1">
      <c r="A5" s="4" t="s">
        <v>105</v>
      </c>
      <c r="B5" s="5" t="s">
        <v>106</v>
      </c>
      <c r="C5" s="4" t="s">
        <v>43</v>
      </c>
      <c r="D5" s="6"/>
      <c r="E5" s="7"/>
      <c r="F5" s="8"/>
    </row>
    <row r="6" spans="1:6" ht="92.1" customHeight="1">
      <c r="A6" s="4" t="s">
        <v>61</v>
      </c>
      <c r="B6" s="5" t="s">
        <v>107</v>
      </c>
      <c r="C6" s="4" t="s">
        <v>108</v>
      </c>
      <c r="D6" s="6">
        <v>32</v>
      </c>
      <c r="E6" s="7">
        <v>250</v>
      </c>
      <c r="F6" s="8">
        <f>E6*D6</f>
        <v>8000</v>
      </c>
    </row>
    <row r="7" spans="1:6" ht="36" customHeight="1">
      <c r="A7" s="4">
        <v>605</v>
      </c>
      <c r="B7" s="5" t="s">
        <v>116</v>
      </c>
      <c r="C7" s="20" t="s">
        <v>83</v>
      </c>
      <c r="D7" s="6">
        <v>98.4</v>
      </c>
      <c r="E7" s="7">
        <v>45</v>
      </c>
      <c r="F7" s="8">
        <f>D7*E7</f>
        <v>4428</v>
      </c>
    </row>
    <row r="8" spans="1:6" ht="36" customHeight="1">
      <c r="A8" s="4"/>
      <c r="B8" s="5"/>
      <c r="C8" s="4"/>
      <c r="D8" s="6"/>
      <c r="E8" s="7"/>
      <c r="F8" s="8"/>
    </row>
    <row r="9" spans="1:6" ht="36" customHeight="1">
      <c r="A9" s="4"/>
      <c r="B9" s="5"/>
      <c r="C9" s="4"/>
      <c r="D9" s="6"/>
      <c r="E9" s="7"/>
      <c r="F9" s="8"/>
    </row>
    <row r="10" spans="1:6" ht="36" customHeight="1">
      <c r="A10" s="4"/>
      <c r="B10" s="5"/>
      <c r="C10" s="4"/>
      <c r="D10" s="6"/>
      <c r="E10" s="7"/>
      <c r="F10" s="8"/>
    </row>
    <row r="11" spans="1:6" ht="36" customHeight="1">
      <c r="A11" s="9"/>
      <c r="B11" s="10"/>
      <c r="C11" s="9"/>
      <c r="D11" s="11"/>
      <c r="E11" s="12"/>
      <c r="F11" s="13"/>
    </row>
    <row r="12" spans="1:6" ht="36" customHeight="1">
      <c r="A12" s="9"/>
      <c r="B12" s="10"/>
      <c r="C12" s="9"/>
      <c r="D12" s="11"/>
      <c r="E12" s="12"/>
      <c r="F12" s="13"/>
    </row>
    <row r="13" spans="1:6" ht="36" customHeight="1">
      <c r="A13" s="14"/>
      <c r="B13" s="15" t="s">
        <v>101</v>
      </c>
      <c r="C13" s="14"/>
      <c r="D13" s="14"/>
      <c r="E13" s="14"/>
      <c r="F13" s="16">
        <f>SUM(F5:F12)</f>
        <v>12428</v>
      </c>
    </row>
    <row r="14" spans="1:6" ht="36" customHeight="1">
      <c r="A14" s="92" t="s">
        <v>109</v>
      </c>
      <c r="B14" s="92"/>
      <c r="C14" s="92"/>
      <c r="D14" s="92"/>
      <c r="E14" s="92"/>
      <c r="F14" s="17">
        <f>F13</f>
        <v>12428</v>
      </c>
    </row>
  </sheetData>
  <mergeCells count="4">
    <mergeCell ref="A1:F1"/>
    <mergeCell ref="A2:B2"/>
    <mergeCell ref="C2:F2"/>
    <mergeCell ref="A14:E14"/>
  </mergeCells>
  <phoneticPr fontId="25" type="noConversion"/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封面</vt:lpstr>
      <vt:lpstr>汇总表</vt:lpstr>
      <vt:lpstr>100章</vt:lpstr>
      <vt:lpstr>200章</vt:lpstr>
      <vt:lpstr>300章</vt:lpstr>
      <vt:lpstr>600章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蒋诚</dc:creator>
  <cp:lastModifiedBy>Administrator</cp:lastModifiedBy>
  <cp:lastPrinted>2023-03-29T08:26:17Z</cp:lastPrinted>
  <dcterms:created xsi:type="dcterms:W3CDTF">2019-07-02T14:13:00Z</dcterms:created>
  <dcterms:modified xsi:type="dcterms:W3CDTF">2023-03-29T08:28:55Z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5E653912440647848B2A7520E7F7D7F0</vt:lpwstr>
  </property>
  <property fmtid="{D5CDD505-2E9C-101B-9397-08002B2CF9AE}" pid="3" name="KSOProductBuildVer">
    <vt:lpwstr>2052-11.1.0.13703</vt:lpwstr>
  </property>
</Properties>
</file>